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20" tabRatio="867" activeTab="12"/>
  </bookViews>
  <sheets>
    <sheet name="Январь 17" sheetId="62" r:id="rId1"/>
    <sheet name="Февраль 17" sheetId="63" r:id="rId2"/>
    <sheet name="Март 17" sheetId="75" r:id="rId3"/>
    <sheet name="Апрель 17" sheetId="76" r:id="rId4"/>
    <sheet name="Май 17" sheetId="77" r:id="rId5"/>
    <sheet name="Июнь 17" sheetId="78" r:id="rId6"/>
    <sheet name="Июль 17" sheetId="79" r:id="rId7"/>
    <sheet name="Август 17" sheetId="80" r:id="rId8"/>
    <sheet name="Сентябрь 17" sheetId="81" r:id="rId9"/>
    <sheet name="Октябрь 17" sheetId="82" r:id="rId10"/>
    <sheet name="Ноябрь 17" sheetId="83" state="hidden" r:id="rId11"/>
    <sheet name="Декабрь 17" sheetId="84" state="hidden" r:id="rId12"/>
    <sheet name="2017" sheetId="85" r:id="rId13"/>
  </sheets>
  <definedNames>
    <definedName name="_xlnm._FilterDatabase" localSheetId="12" hidden="1">'2017'!$A$5:$V$238</definedName>
    <definedName name="_xlnm._FilterDatabase" localSheetId="7" hidden="1">'Август 17'!$A$4:$V$232</definedName>
    <definedName name="_xlnm._FilterDatabase" localSheetId="3" hidden="1">'Апрель 17'!$A$4:$V$193</definedName>
    <definedName name="_xlnm._FilterDatabase" localSheetId="2" hidden="1">'Март 17'!$A$5:$V$193</definedName>
    <definedName name="_xlnm._FilterDatabase" localSheetId="1" hidden="1">'Февраль 17'!$A$5:$V$193</definedName>
    <definedName name="_xlnm._FilterDatabase" localSheetId="0" hidden="1">'Январь 17'!$A$5:$V$193</definedName>
    <definedName name="_xlnm.Print_Area" localSheetId="0">'Январь 17'!$A$3:$V$192</definedName>
  </definedNames>
  <calcPr calcId="152511"/>
</workbook>
</file>

<file path=xl/calcChain.xml><?xml version="1.0" encoding="utf-8"?>
<calcChain xmlns="http://schemas.openxmlformats.org/spreadsheetml/2006/main">
  <c r="D235" i="85" l="1"/>
  <c r="C227" i="85"/>
  <c r="I227" i="85"/>
  <c r="J227" i="85"/>
  <c r="K227" i="85"/>
  <c r="L227" i="85"/>
  <c r="M227" i="85"/>
  <c r="N227" i="85"/>
  <c r="O227" i="85"/>
  <c r="P227" i="85"/>
  <c r="Q227" i="85"/>
  <c r="R227" i="85"/>
  <c r="S227" i="85"/>
  <c r="T227" i="85"/>
  <c r="U227" i="85"/>
  <c r="V227" i="85"/>
  <c r="I222" i="85"/>
  <c r="H227" i="85"/>
  <c r="E233" i="85" l="1"/>
  <c r="F233" i="85"/>
  <c r="G233" i="85"/>
  <c r="H233" i="85"/>
  <c r="I233" i="85"/>
  <c r="J233" i="85"/>
  <c r="K233" i="85"/>
  <c r="L233" i="85"/>
  <c r="M233" i="85"/>
  <c r="N233" i="85"/>
  <c r="O233" i="85"/>
  <c r="P233" i="85"/>
  <c r="Q233" i="85"/>
  <c r="R233" i="85"/>
  <c r="S233" i="85"/>
  <c r="T233" i="85"/>
  <c r="U233" i="85"/>
  <c r="V233" i="85"/>
  <c r="E235" i="85"/>
  <c r="F235" i="85"/>
  <c r="G235" i="85"/>
  <c r="H235" i="85"/>
  <c r="I235" i="85"/>
  <c r="J235" i="85"/>
  <c r="K235" i="85"/>
  <c r="L235" i="85"/>
  <c r="M235" i="85"/>
  <c r="N235" i="85"/>
  <c r="O235" i="85"/>
  <c r="P235" i="85"/>
  <c r="Q235" i="85"/>
  <c r="R235" i="85"/>
  <c r="S235" i="85"/>
  <c r="T235" i="85"/>
  <c r="U235" i="85"/>
  <c r="V235" i="85"/>
  <c r="D233" i="85"/>
  <c r="D230" i="85"/>
  <c r="C221" i="85"/>
  <c r="V226" i="85"/>
  <c r="U226" i="85"/>
  <c r="T226" i="85"/>
  <c r="S226" i="85"/>
  <c r="R226" i="85"/>
  <c r="Q226" i="85"/>
  <c r="V225" i="85"/>
  <c r="U225" i="85"/>
  <c r="T225" i="85"/>
  <c r="S225" i="85"/>
  <c r="R225" i="85"/>
  <c r="Q225" i="85"/>
  <c r="V224" i="85"/>
  <c r="U224" i="85"/>
  <c r="T224" i="85"/>
  <c r="S224" i="85"/>
  <c r="R224" i="85"/>
  <c r="Q224" i="85"/>
  <c r="V223" i="85"/>
  <c r="U223" i="85"/>
  <c r="T223" i="85"/>
  <c r="S223" i="85"/>
  <c r="R223" i="85"/>
  <c r="Q223" i="85"/>
  <c r="V222" i="85"/>
  <c r="U222" i="85"/>
  <c r="T222" i="85"/>
  <c r="S222" i="85"/>
  <c r="R222" i="85"/>
  <c r="Q222" i="85"/>
  <c r="V221" i="85"/>
  <c r="U221" i="85"/>
  <c r="T221" i="85"/>
  <c r="S221" i="85"/>
  <c r="R221" i="85"/>
  <c r="Q221" i="85"/>
  <c r="O226" i="85"/>
  <c r="N226" i="85"/>
  <c r="M226" i="85"/>
  <c r="L226" i="85"/>
  <c r="K226" i="85"/>
  <c r="J226" i="85"/>
  <c r="I226" i="85"/>
  <c r="H226" i="85"/>
  <c r="O225" i="85"/>
  <c r="N225" i="85"/>
  <c r="M225" i="85"/>
  <c r="L225" i="85"/>
  <c r="K225" i="85"/>
  <c r="J225" i="85"/>
  <c r="I225" i="85"/>
  <c r="H225" i="85"/>
  <c r="O224" i="85"/>
  <c r="N224" i="85"/>
  <c r="M224" i="85"/>
  <c r="L224" i="85"/>
  <c r="K224" i="85"/>
  <c r="J224" i="85"/>
  <c r="I224" i="85"/>
  <c r="H224" i="85"/>
  <c r="O223" i="85"/>
  <c r="N223" i="85"/>
  <c r="M223" i="85"/>
  <c r="L223" i="85"/>
  <c r="K223" i="85"/>
  <c r="J223" i="85"/>
  <c r="I223" i="85"/>
  <c r="H223" i="85"/>
  <c r="O222" i="85"/>
  <c r="N222" i="85"/>
  <c r="M222" i="85"/>
  <c r="L222" i="85"/>
  <c r="K222" i="85"/>
  <c r="J222" i="85"/>
  <c r="H222" i="85"/>
  <c r="O221" i="85"/>
  <c r="N221" i="85"/>
  <c r="M221" i="85"/>
  <c r="L221" i="85"/>
  <c r="K221" i="85"/>
  <c r="J221" i="85"/>
  <c r="I221" i="85"/>
  <c r="H221" i="85"/>
  <c r="F221" i="85"/>
  <c r="F222" i="85"/>
  <c r="F223" i="85"/>
  <c r="F224" i="85"/>
  <c r="F225" i="85"/>
  <c r="F226" i="85"/>
  <c r="F227" i="85"/>
  <c r="E227" i="85"/>
  <c r="E226" i="85"/>
  <c r="E225" i="85"/>
  <c r="E224" i="85"/>
  <c r="E223" i="85"/>
  <c r="E222" i="85"/>
  <c r="E221" i="85"/>
  <c r="R215" i="85"/>
  <c r="S215" i="85"/>
  <c r="T215" i="85"/>
  <c r="U215" i="85"/>
  <c r="V215" i="85"/>
  <c r="R216" i="85"/>
  <c r="S216" i="85"/>
  <c r="T216" i="85"/>
  <c r="U216" i="85"/>
  <c r="V216" i="85"/>
  <c r="V214" i="85"/>
  <c r="U214" i="85"/>
  <c r="T214" i="85"/>
  <c r="S214" i="85"/>
  <c r="R214" i="85"/>
  <c r="Q215" i="85"/>
  <c r="Q216" i="85"/>
  <c r="Q214" i="85"/>
  <c r="M215" i="85"/>
  <c r="N215" i="85"/>
  <c r="O215" i="85"/>
  <c r="P215" i="85"/>
  <c r="M216" i="85"/>
  <c r="N216" i="85"/>
  <c r="O216" i="85"/>
  <c r="P216" i="85"/>
  <c r="P214" i="85"/>
  <c r="O214" i="85"/>
  <c r="N214" i="85"/>
  <c r="M214" i="85"/>
  <c r="L215" i="85"/>
  <c r="L216" i="85"/>
  <c r="L214" i="85"/>
  <c r="F215" i="85"/>
  <c r="G215" i="85"/>
  <c r="H215" i="85"/>
  <c r="I215" i="85"/>
  <c r="J215" i="85"/>
  <c r="K215" i="85"/>
  <c r="F216" i="85"/>
  <c r="G216" i="85"/>
  <c r="H216" i="85"/>
  <c r="I216" i="85"/>
  <c r="J216" i="85"/>
  <c r="K216" i="85"/>
  <c r="K214" i="85"/>
  <c r="J214" i="85"/>
  <c r="I214" i="85"/>
  <c r="H214" i="85"/>
  <c r="G214" i="85"/>
  <c r="F214" i="85"/>
  <c r="E215" i="85"/>
  <c r="E216" i="85"/>
  <c r="E214" i="85"/>
  <c r="D215" i="85"/>
  <c r="D216" i="85"/>
  <c r="D214" i="85"/>
  <c r="R210" i="85"/>
  <c r="R211" i="85"/>
  <c r="R209" i="85"/>
  <c r="P206" i="85"/>
  <c r="E201" i="85"/>
  <c r="E202" i="85"/>
  <c r="E203" i="85"/>
  <c r="E200" i="85"/>
  <c r="D196" i="85"/>
  <c r="D197" i="85"/>
  <c r="D195" i="85"/>
  <c r="D191" i="85"/>
  <c r="D192" i="85"/>
  <c r="D190" i="85"/>
  <c r="D153" i="85"/>
  <c r="D154" i="85"/>
  <c r="D155" i="85"/>
  <c r="D156" i="85"/>
  <c r="D157" i="85"/>
  <c r="D158" i="85"/>
  <c r="D159" i="85"/>
  <c r="D160" i="85"/>
  <c r="D161" i="85"/>
  <c r="D162" i="85"/>
  <c r="D163" i="85"/>
  <c r="D164" i="85"/>
  <c r="D165" i="85"/>
  <c r="D166" i="85"/>
  <c r="D167" i="85"/>
  <c r="D168" i="85"/>
  <c r="D169" i="85"/>
  <c r="D170" i="85"/>
  <c r="D171" i="85"/>
  <c r="D172" i="85"/>
  <c r="D173" i="85"/>
  <c r="D174" i="85"/>
  <c r="D175" i="85"/>
  <c r="D176" i="85"/>
  <c r="D177" i="85"/>
  <c r="D178" i="85"/>
  <c r="D179" i="85"/>
  <c r="D180" i="85"/>
  <c r="D181" i="85"/>
  <c r="D182" i="85"/>
  <c r="D183" i="85"/>
  <c r="D184" i="85"/>
  <c r="D185" i="85"/>
  <c r="D186" i="85"/>
  <c r="D187" i="85"/>
  <c r="D152" i="85"/>
  <c r="D138" i="85"/>
  <c r="E138" i="85"/>
  <c r="F138" i="85"/>
  <c r="G138" i="85"/>
  <c r="H138" i="85"/>
  <c r="I138" i="85"/>
  <c r="J138" i="85"/>
  <c r="K138" i="85"/>
  <c r="L138" i="85"/>
  <c r="M138" i="85"/>
  <c r="N138" i="85"/>
  <c r="O138" i="85"/>
  <c r="P138" i="85"/>
  <c r="Q138" i="85"/>
  <c r="R138" i="85"/>
  <c r="S138" i="85"/>
  <c r="T138" i="85"/>
  <c r="U138" i="85"/>
  <c r="V138" i="85"/>
  <c r="D139" i="85"/>
  <c r="E139" i="85"/>
  <c r="F139" i="85"/>
  <c r="G139" i="85"/>
  <c r="H139" i="85"/>
  <c r="I139" i="85"/>
  <c r="J139" i="85"/>
  <c r="K139" i="85"/>
  <c r="L139" i="85"/>
  <c r="M139" i="85"/>
  <c r="N139" i="85"/>
  <c r="O139" i="85"/>
  <c r="P139" i="85"/>
  <c r="Q139" i="85"/>
  <c r="R139" i="85"/>
  <c r="S139" i="85"/>
  <c r="T139" i="85"/>
  <c r="U139" i="85"/>
  <c r="V139" i="85"/>
  <c r="D140" i="85"/>
  <c r="E140" i="85"/>
  <c r="F140" i="85"/>
  <c r="G140" i="85"/>
  <c r="H140" i="85"/>
  <c r="I140" i="85"/>
  <c r="J140" i="85"/>
  <c r="K140" i="85"/>
  <c r="L140" i="85"/>
  <c r="M140" i="85"/>
  <c r="N140" i="85"/>
  <c r="O140" i="85"/>
  <c r="P140" i="85"/>
  <c r="Q140" i="85"/>
  <c r="R140" i="85"/>
  <c r="S140" i="85"/>
  <c r="T140" i="85"/>
  <c r="U140" i="85"/>
  <c r="V140" i="85"/>
  <c r="D141" i="85"/>
  <c r="E141" i="85"/>
  <c r="F141" i="85"/>
  <c r="G141" i="85"/>
  <c r="H141" i="85"/>
  <c r="I141" i="85"/>
  <c r="J141" i="85"/>
  <c r="K141" i="85"/>
  <c r="L141" i="85"/>
  <c r="M141" i="85"/>
  <c r="N141" i="85"/>
  <c r="O141" i="85"/>
  <c r="P141" i="85"/>
  <c r="Q141" i="85"/>
  <c r="R141" i="85"/>
  <c r="S141" i="85"/>
  <c r="T141" i="85"/>
  <c r="U141" i="85"/>
  <c r="V141" i="85"/>
  <c r="D142" i="85"/>
  <c r="E142" i="85"/>
  <c r="F142" i="85"/>
  <c r="G142" i="85"/>
  <c r="H142" i="85"/>
  <c r="I142" i="85"/>
  <c r="J142" i="85"/>
  <c r="K142" i="85"/>
  <c r="L142" i="85"/>
  <c r="M142" i="85"/>
  <c r="N142" i="85"/>
  <c r="O142" i="85"/>
  <c r="P142" i="85"/>
  <c r="Q142" i="85"/>
  <c r="R142" i="85"/>
  <c r="S142" i="85"/>
  <c r="T142" i="85"/>
  <c r="U142" i="85"/>
  <c r="V142" i="85"/>
  <c r="D143" i="85"/>
  <c r="E143" i="85"/>
  <c r="F143" i="85"/>
  <c r="G143" i="85"/>
  <c r="H143" i="85"/>
  <c r="I143" i="85"/>
  <c r="J143" i="85"/>
  <c r="K143" i="85"/>
  <c r="L143" i="85"/>
  <c r="M143" i="85"/>
  <c r="N143" i="85"/>
  <c r="O143" i="85"/>
  <c r="P143" i="85"/>
  <c r="Q143" i="85"/>
  <c r="R143" i="85"/>
  <c r="S143" i="85"/>
  <c r="T143" i="85"/>
  <c r="U143" i="85"/>
  <c r="V143" i="85"/>
  <c r="D144" i="85"/>
  <c r="E144" i="85"/>
  <c r="F144" i="85"/>
  <c r="G144" i="85"/>
  <c r="H144" i="85"/>
  <c r="I144" i="85"/>
  <c r="J144" i="85"/>
  <c r="K144" i="85"/>
  <c r="L144" i="85"/>
  <c r="M144" i="85"/>
  <c r="N144" i="85"/>
  <c r="O144" i="85"/>
  <c r="P144" i="85"/>
  <c r="Q144" i="85"/>
  <c r="R144" i="85"/>
  <c r="S144" i="85"/>
  <c r="T144" i="85"/>
  <c r="U144" i="85"/>
  <c r="V144" i="85"/>
  <c r="D145" i="85"/>
  <c r="E145" i="85"/>
  <c r="F145" i="85"/>
  <c r="G145" i="85"/>
  <c r="H145" i="85"/>
  <c r="I145" i="85"/>
  <c r="J145" i="85"/>
  <c r="K145" i="85"/>
  <c r="L145" i="85"/>
  <c r="M145" i="85"/>
  <c r="N145" i="85"/>
  <c r="O145" i="85"/>
  <c r="P145" i="85"/>
  <c r="Q145" i="85"/>
  <c r="R145" i="85"/>
  <c r="S145" i="85"/>
  <c r="T145" i="85"/>
  <c r="U145" i="85"/>
  <c r="V145" i="85"/>
  <c r="D146" i="85"/>
  <c r="E146" i="85"/>
  <c r="F146" i="85"/>
  <c r="G146" i="85"/>
  <c r="H146" i="85"/>
  <c r="I146" i="85"/>
  <c r="J146" i="85"/>
  <c r="K146" i="85"/>
  <c r="L146" i="85"/>
  <c r="M146" i="85"/>
  <c r="N146" i="85"/>
  <c r="O146" i="85"/>
  <c r="P146" i="85"/>
  <c r="Q146" i="85"/>
  <c r="R146" i="85"/>
  <c r="S146" i="85"/>
  <c r="T146" i="85"/>
  <c r="U146" i="85"/>
  <c r="V146" i="85"/>
  <c r="D147" i="85"/>
  <c r="E147" i="85"/>
  <c r="F147" i="85"/>
  <c r="G147" i="85"/>
  <c r="H147" i="85"/>
  <c r="I147" i="85"/>
  <c r="J147" i="85"/>
  <c r="K147" i="85"/>
  <c r="L147" i="85"/>
  <c r="M147" i="85"/>
  <c r="N147" i="85"/>
  <c r="O147" i="85"/>
  <c r="P147" i="85"/>
  <c r="Q147" i="85"/>
  <c r="R147" i="85"/>
  <c r="S147" i="85"/>
  <c r="T147" i="85"/>
  <c r="U147" i="85"/>
  <c r="V147" i="85"/>
  <c r="E137" i="85"/>
  <c r="F137" i="85"/>
  <c r="G137" i="85"/>
  <c r="H137" i="85"/>
  <c r="I137" i="85"/>
  <c r="J137" i="85"/>
  <c r="K137" i="85"/>
  <c r="L137" i="85"/>
  <c r="M137" i="85"/>
  <c r="N137" i="85"/>
  <c r="O137" i="85"/>
  <c r="P137" i="85"/>
  <c r="Q137" i="85"/>
  <c r="R137" i="85"/>
  <c r="S137" i="85"/>
  <c r="T137" i="85"/>
  <c r="U137" i="85"/>
  <c r="V137" i="85"/>
  <c r="D137" i="85"/>
  <c r="D131" i="85"/>
  <c r="D132" i="85"/>
  <c r="D133" i="85"/>
  <c r="D134" i="85"/>
  <c r="D130" i="85"/>
  <c r="E134" i="85"/>
  <c r="F134" i="85"/>
  <c r="G134" i="85"/>
  <c r="H134" i="85"/>
  <c r="I134" i="85"/>
  <c r="J134" i="85"/>
  <c r="K134" i="85"/>
  <c r="L134" i="85"/>
  <c r="M134" i="85"/>
  <c r="N134" i="85"/>
  <c r="O134" i="85"/>
  <c r="P134" i="85"/>
  <c r="Q134" i="85"/>
  <c r="R134" i="85"/>
  <c r="S134" i="85"/>
  <c r="T134" i="85"/>
  <c r="U134" i="85"/>
  <c r="V134" i="85"/>
  <c r="E125" i="85"/>
  <c r="F125" i="85"/>
  <c r="G125" i="85"/>
  <c r="H125" i="85"/>
  <c r="I125" i="85"/>
  <c r="J125" i="85"/>
  <c r="K125" i="85"/>
  <c r="L125" i="85"/>
  <c r="M125" i="85"/>
  <c r="N125" i="85"/>
  <c r="O125" i="85"/>
  <c r="P125" i="85"/>
  <c r="Q125" i="85"/>
  <c r="R125" i="85"/>
  <c r="S125" i="85"/>
  <c r="T125" i="85"/>
  <c r="U125" i="85"/>
  <c r="V125" i="85"/>
  <c r="D125" i="85"/>
  <c r="D122" i="85"/>
  <c r="E122" i="85"/>
  <c r="F122" i="85"/>
  <c r="G122" i="85"/>
  <c r="H122" i="85"/>
  <c r="I122" i="85"/>
  <c r="J122" i="85"/>
  <c r="K122" i="85"/>
  <c r="L122" i="85"/>
  <c r="M122" i="85"/>
  <c r="N122" i="85"/>
  <c r="O122" i="85"/>
  <c r="P122" i="85"/>
  <c r="Q122" i="85"/>
  <c r="R122" i="85"/>
  <c r="S122" i="85"/>
  <c r="T122" i="85"/>
  <c r="U122" i="85"/>
  <c r="V122" i="85"/>
  <c r="E121" i="85"/>
  <c r="F121" i="85"/>
  <c r="G121" i="85"/>
  <c r="H121" i="85"/>
  <c r="I121" i="85"/>
  <c r="J121" i="85"/>
  <c r="K121" i="85"/>
  <c r="L121" i="85"/>
  <c r="M121" i="85"/>
  <c r="N121" i="85"/>
  <c r="O121" i="85"/>
  <c r="P121" i="85"/>
  <c r="Q121" i="85"/>
  <c r="R121" i="85"/>
  <c r="S121" i="85"/>
  <c r="T121" i="85"/>
  <c r="U121" i="85"/>
  <c r="V121" i="85"/>
  <c r="D121" i="85"/>
  <c r="E118" i="85"/>
  <c r="F118" i="85"/>
  <c r="G118" i="85"/>
  <c r="H118" i="85"/>
  <c r="I118" i="85"/>
  <c r="J118" i="85"/>
  <c r="K118" i="85"/>
  <c r="L118" i="85"/>
  <c r="M118" i="85"/>
  <c r="N118" i="85"/>
  <c r="O118" i="85"/>
  <c r="P118" i="85"/>
  <c r="Q118" i="85"/>
  <c r="R118" i="85"/>
  <c r="S118" i="85"/>
  <c r="T118" i="85"/>
  <c r="U118" i="85"/>
  <c r="V118" i="85"/>
  <c r="D118" i="85"/>
  <c r="D110" i="85"/>
  <c r="E110" i="85"/>
  <c r="F110" i="85"/>
  <c r="G110" i="85"/>
  <c r="H110" i="85"/>
  <c r="I110" i="85"/>
  <c r="J110" i="85"/>
  <c r="K110" i="85"/>
  <c r="L110" i="85"/>
  <c r="M110" i="85"/>
  <c r="N110" i="85"/>
  <c r="O110" i="85"/>
  <c r="P110" i="85"/>
  <c r="Q110" i="85"/>
  <c r="R110" i="85"/>
  <c r="S110" i="85"/>
  <c r="T110" i="85"/>
  <c r="U110" i="85"/>
  <c r="V110" i="85"/>
  <c r="D111" i="85"/>
  <c r="E111" i="85"/>
  <c r="F111" i="85"/>
  <c r="G111" i="85"/>
  <c r="H111" i="85"/>
  <c r="I111" i="85"/>
  <c r="J111" i="85"/>
  <c r="K111" i="85"/>
  <c r="L111" i="85"/>
  <c r="M111" i="85"/>
  <c r="N111" i="85"/>
  <c r="O111" i="85"/>
  <c r="P111" i="85"/>
  <c r="Q111" i="85"/>
  <c r="R111" i="85"/>
  <c r="S111" i="85"/>
  <c r="T111" i="85"/>
  <c r="U111" i="85"/>
  <c r="V111" i="85"/>
  <c r="D112" i="85"/>
  <c r="E112" i="85"/>
  <c r="F112" i="85"/>
  <c r="G112" i="85"/>
  <c r="H112" i="85"/>
  <c r="I112" i="85"/>
  <c r="J112" i="85"/>
  <c r="K112" i="85"/>
  <c r="L112" i="85"/>
  <c r="M112" i="85"/>
  <c r="N112" i="85"/>
  <c r="O112" i="85"/>
  <c r="P112" i="85"/>
  <c r="Q112" i="85"/>
  <c r="R112" i="85"/>
  <c r="S112" i="85"/>
  <c r="T112" i="85"/>
  <c r="U112" i="85"/>
  <c r="V112" i="85"/>
  <c r="D113" i="85"/>
  <c r="E113" i="85"/>
  <c r="F113" i="85"/>
  <c r="G113" i="85"/>
  <c r="H113" i="85"/>
  <c r="I113" i="85"/>
  <c r="J113" i="85"/>
  <c r="K113" i="85"/>
  <c r="L113" i="85"/>
  <c r="M113" i="85"/>
  <c r="N113" i="85"/>
  <c r="O113" i="85"/>
  <c r="P113" i="85"/>
  <c r="Q113" i="85"/>
  <c r="R113" i="85"/>
  <c r="S113" i="85"/>
  <c r="T113" i="85"/>
  <c r="U113" i="85"/>
  <c r="V113" i="85"/>
  <c r="D114" i="85"/>
  <c r="E114" i="85"/>
  <c r="F114" i="85"/>
  <c r="G114" i="85"/>
  <c r="H114" i="85"/>
  <c r="I114" i="85"/>
  <c r="J114" i="85"/>
  <c r="K114" i="85"/>
  <c r="L114" i="85"/>
  <c r="M114" i="85"/>
  <c r="N114" i="85"/>
  <c r="O114" i="85"/>
  <c r="P114" i="85"/>
  <c r="Q114" i="85"/>
  <c r="R114" i="85"/>
  <c r="S114" i="85"/>
  <c r="T114" i="85"/>
  <c r="U114" i="85"/>
  <c r="V114" i="85"/>
  <c r="D115" i="85"/>
  <c r="E115" i="85"/>
  <c r="F115" i="85"/>
  <c r="G115" i="85"/>
  <c r="H115" i="85"/>
  <c r="I115" i="85"/>
  <c r="J115" i="85"/>
  <c r="K115" i="85"/>
  <c r="L115" i="85"/>
  <c r="M115" i="85"/>
  <c r="N115" i="85"/>
  <c r="O115" i="85"/>
  <c r="P115" i="85"/>
  <c r="Q115" i="85"/>
  <c r="R115" i="85"/>
  <c r="S115" i="85"/>
  <c r="T115" i="85"/>
  <c r="U115" i="85"/>
  <c r="V115" i="85"/>
  <c r="E109" i="85"/>
  <c r="F109" i="85"/>
  <c r="G109" i="85"/>
  <c r="H109" i="85"/>
  <c r="I109" i="85"/>
  <c r="J109" i="85"/>
  <c r="K109" i="85"/>
  <c r="L109" i="85"/>
  <c r="M109" i="85"/>
  <c r="N109" i="85"/>
  <c r="O109" i="85"/>
  <c r="P109" i="85"/>
  <c r="Q109" i="85"/>
  <c r="R109" i="85"/>
  <c r="S109" i="85"/>
  <c r="T109" i="85"/>
  <c r="U109" i="85"/>
  <c r="V109" i="85"/>
  <c r="D109" i="85"/>
  <c r="D88" i="85"/>
  <c r="E88" i="85"/>
  <c r="F88" i="85"/>
  <c r="G88" i="85"/>
  <c r="H88" i="85"/>
  <c r="I88" i="85"/>
  <c r="J88" i="85"/>
  <c r="K88" i="85"/>
  <c r="L88" i="85"/>
  <c r="M88" i="85"/>
  <c r="N88" i="85"/>
  <c r="O88" i="85"/>
  <c r="P88" i="85"/>
  <c r="Q88" i="85"/>
  <c r="R88" i="85"/>
  <c r="S88" i="85"/>
  <c r="T88" i="85"/>
  <c r="U88" i="85"/>
  <c r="V88" i="85"/>
  <c r="D89" i="85"/>
  <c r="E89" i="85"/>
  <c r="F89" i="85"/>
  <c r="G89" i="85"/>
  <c r="H89" i="85"/>
  <c r="I89" i="85"/>
  <c r="J89" i="85"/>
  <c r="K89" i="85"/>
  <c r="L89" i="85"/>
  <c r="M89" i="85"/>
  <c r="N89" i="85"/>
  <c r="O89" i="85"/>
  <c r="P89" i="85"/>
  <c r="Q89" i="85"/>
  <c r="R89" i="85"/>
  <c r="S89" i="85"/>
  <c r="T89" i="85"/>
  <c r="U89" i="85"/>
  <c r="V89" i="85"/>
  <c r="D90" i="85"/>
  <c r="E90" i="85"/>
  <c r="F90" i="85"/>
  <c r="G90" i="85"/>
  <c r="H90" i="85"/>
  <c r="I90" i="85"/>
  <c r="J90" i="85"/>
  <c r="K90" i="85"/>
  <c r="L90" i="85"/>
  <c r="M90" i="85"/>
  <c r="N90" i="85"/>
  <c r="O90" i="85"/>
  <c r="P90" i="85"/>
  <c r="Q90" i="85"/>
  <c r="R90" i="85"/>
  <c r="S90" i="85"/>
  <c r="T90" i="85"/>
  <c r="U90" i="85"/>
  <c r="V90" i="85"/>
  <c r="D91" i="85"/>
  <c r="E91" i="85"/>
  <c r="F91" i="85"/>
  <c r="G91" i="85"/>
  <c r="H91" i="85"/>
  <c r="I91" i="85"/>
  <c r="J91" i="85"/>
  <c r="K91" i="85"/>
  <c r="L91" i="85"/>
  <c r="M91" i="85"/>
  <c r="N91" i="85"/>
  <c r="O91" i="85"/>
  <c r="P91" i="85"/>
  <c r="Q91" i="85"/>
  <c r="R91" i="85"/>
  <c r="S91" i="85"/>
  <c r="T91" i="85"/>
  <c r="U91" i="85"/>
  <c r="V91" i="85"/>
  <c r="D92" i="85"/>
  <c r="E92" i="85"/>
  <c r="F92" i="85"/>
  <c r="G92" i="85"/>
  <c r="H92" i="85"/>
  <c r="I92" i="85"/>
  <c r="J92" i="85"/>
  <c r="K92" i="85"/>
  <c r="L92" i="85"/>
  <c r="M92" i="85"/>
  <c r="N92" i="85"/>
  <c r="O92" i="85"/>
  <c r="P92" i="85"/>
  <c r="Q92" i="85"/>
  <c r="R92" i="85"/>
  <c r="S92" i="85"/>
  <c r="T92" i="85"/>
  <c r="U92" i="85"/>
  <c r="V92" i="85"/>
  <c r="D93" i="85"/>
  <c r="E93" i="85"/>
  <c r="F93" i="85"/>
  <c r="G93" i="85"/>
  <c r="H93" i="85"/>
  <c r="I93" i="85"/>
  <c r="J93" i="85"/>
  <c r="K93" i="85"/>
  <c r="L93" i="85"/>
  <c r="M93" i="85"/>
  <c r="N93" i="85"/>
  <c r="O93" i="85"/>
  <c r="P93" i="85"/>
  <c r="Q93" i="85"/>
  <c r="R93" i="85"/>
  <c r="S93" i="85"/>
  <c r="T93" i="85"/>
  <c r="U93" i="85"/>
  <c r="V93" i="85"/>
  <c r="D94" i="85"/>
  <c r="E94" i="85"/>
  <c r="F94" i="85"/>
  <c r="G94" i="85"/>
  <c r="H94" i="85"/>
  <c r="I94" i="85"/>
  <c r="J94" i="85"/>
  <c r="K94" i="85"/>
  <c r="L94" i="85"/>
  <c r="M94" i="85"/>
  <c r="N94" i="85"/>
  <c r="O94" i="85"/>
  <c r="P94" i="85"/>
  <c r="Q94" i="85"/>
  <c r="R94" i="85"/>
  <c r="S94" i="85"/>
  <c r="T94" i="85"/>
  <c r="U94" i="85"/>
  <c r="V94" i="85"/>
  <c r="D95" i="85"/>
  <c r="E95" i="85"/>
  <c r="F95" i="85"/>
  <c r="G95" i="85"/>
  <c r="H95" i="85"/>
  <c r="I95" i="85"/>
  <c r="J95" i="85"/>
  <c r="K95" i="85"/>
  <c r="L95" i="85"/>
  <c r="M95" i="85"/>
  <c r="N95" i="85"/>
  <c r="O95" i="85"/>
  <c r="P95" i="85"/>
  <c r="Q95" i="85"/>
  <c r="R95" i="85"/>
  <c r="S95" i="85"/>
  <c r="T95" i="85"/>
  <c r="U95" i="85"/>
  <c r="V95" i="85"/>
  <c r="D96" i="85"/>
  <c r="E96" i="85"/>
  <c r="F96" i="85"/>
  <c r="G96" i="85"/>
  <c r="H96" i="85"/>
  <c r="I96" i="85"/>
  <c r="J96" i="85"/>
  <c r="K96" i="85"/>
  <c r="L96" i="85"/>
  <c r="M96" i="85"/>
  <c r="N96" i="85"/>
  <c r="O96" i="85"/>
  <c r="P96" i="85"/>
  <c r="Q96" i="85"/>
  <c r="R96" i="85"/>
  <c r="S96" i="85"/>
  <c r="T96" i="85"/>
  <c r="U96" i="85"/>
  <c r="V96" i="85"/>
  <c r="D97" i="85"/>
  <c r="E97" i="85"/>
  <c r="F97" i="85"/>
  <c r="G97" i="85"/>
  <c r="H97" i="85"/>
  <c r="I97" i="85"/>
  <c r="J97" i="85"/>
  <c r="K97" i="85"/>
  <c r="L97" i="85"/>
  <c r="M97" i="85"/>
  <c r="N97" i="85"/>
  <c r="O97" i="85"/>
  <c r="P97" i="85"/>
  <c r="Q97" i="85"/>
  <c r="R97" i="85"/>
  <c r="S97" i="85"/>
  <c r="T97" i="85"/>
  <c r="U97" i="85"/>
  <c r="V97" i="85"/>
  <c r="D98" i="85"/>
  <c r="E98" i="85"/>
  <c r="F98" i="85"/>
  <c r="G98" i="85"/>
  <c r="H98" i="85"/>
  <c r="I98" i="85"/>
  <c r="J98" i="85"/>
  <c r="K98" i="85"/>
  <c r="L98" i="85"/>
  <c r="M98" i="85"/>
  <c r="N98" i="85"/>
  <c r="O98" i="85"/>
  <c r="P98" i="85"/>
  <c r="Q98" i="85"/>
  <c r="R98" i="85"/>
  <c r="S98" i="85"/>
  <c r="T98" i="85"/>
  <c r="U98" i="85"/>
  <c r="V98" i="85"/>
  <c r="D99" i="85"/>
  <c r="E99" i="85"/>
  <c r="F99" i="85"/>
  <c r="G99" i="85"/>
  <c r="H99" i="85"/>
  <c r="I99" i="85"/>
  <c r="J99" i="85"/>
  <c r="K99" i="85"/>
  <c r="L99" i="85"/>
  <c r="M99" i="85"/>
  <c r="N99" i="85"/>
  <c r="O99" i="85"/>
  <c r="P99" i="85"/>
  <c r="Q99" i="85"/>
  <c r="R99" i="85"/>
  <c r="S99" i="85"/>
  <c r="T99" i="85"/>
  <c r="U99" i="85"/>
  <c r="V99" i="85"/>
  <c r="D100" i="85"/>
  <c r="E100" i="85"/>
  <c r="F100" i="85"/>
  <c r="G100" i="85"/>
  <c r="H100" i="85"/>
  <c r="I100" i="85"/>
  <c r="J100" i="85"/>
  <c r="K100" i="85"/>
  <c r="L100" i="85"/>
  <c r="M100" i="85"/>
  <c r="N100" i="85"/>
  <c r="O100" i="85"/>
  <c r="P100" i="85"/>
  <c r="Q100" i="85"/>
  <c r="R100" i="85"/>
  <c r="S100" i="85"/>
  <c r="T100" i="85"/>
  <c r="U100" i="85"/>
  <c r="V100" i="85"/>
  <c r="D101" i="85"/>
  <c r="E101" i="85"/>
  <c r="F101" i="85"/>
  <c r="G101" i="85"/>
  <c r="H101" i="85"/>
  <c r="I101" i="85"/>
  <c r="J101" i="85"/>
  <c r="K101" i="85"/>
  <c r="L101" i="85"/>
  <c r="M101" i="85"/>
  <c r="N101" i="85"/>
  <c r="O101" i="85"/>
  <c r="P101" i="85"/>
  <c r="Q101" i="85"/>
  <c r="R101" i="85"/>
  <c r="S101" i="85"/>
  <c r="T101" i="85"/>
  <c r="U101" i="85"/>
  <c r="V101" i="85"/>
  <c r="D102" i="85"/>
  <c r="E102" i="85"/>
  <c r="F102" i="85"/>
  <c r="G102" i="85"/>
  <c r="H102" i="85"/>
  <c r="I102" i="85"/>
  <c r="J102" i="85"/>
  <c r="K102" i="85"/>
  <c r="L102" i="85"/>
  <c r="M102" i="85"/>
  <c r="N102" i="85"/>
  <c r="O102" i="85"/>
  <c r="P102" i="85"/>
  <c r="Q102" i="85"/>
  <c r="R102" i="85"/>
  <c r="S102" i="85"/>
  <c r="T102" i="85"/>
  <c r="U102" i="85"/>
  <c r="V102" i="85"/>
  <c r="D103" i="85"/>
  <c r="E103" i="85"/>
  <c r="F103" i="85"/>
  <c r="G103" i="85"/>
  <c r="H103" i="85"/>
  <c r="I103" i="85"/>
  <c r="J103" i="85"/>
  <c r="K103" i="85"/>
  <c r="L103" i="85"/>
  <c r="M103" i="85"/>
  <c r="N103" i="85"/>
  <c r="O103" i="85"/>
  <c r="P103" i="85"/>
  <c r="Q103" i="85"/>
  <c r="R103" i="85"/>
  <c r="S103" i="85"/>
  <c r="T103" i="85"/>
  <c r="U103" i="85"/>
  <c r="V103" i="85"/>
  <c r="D104" i="85"/>
  <c r="E104" i="85"/>
  <c r="F104" i="85"/>
  <c r="G104" i="85"/>
  <c r="H104" i="85"/>
  <c r="I104" i="85"/>
  <c r="J104" i="85"/>
  <c r="K104" i="85"/>
  <c r="L104" i="85"/>
  <c r="M104" i="85"/>
  <c r="N104" i="85"/>
  <c r="O104" i="85"/>
  <c r="P104" i="85"/>
  <c r="Q104" i="85"/>
  <c r="R104" i="85"/>
  <c r="S104" i="85"/>
  <c r="T104" i="85"/>
  <c r="U104" i="85"/>
  <c r="V104" i="85"/>
  <c r="D105" i="85"/>
  <c r="E105" i="85"/>
  <c r="F105" i="85"/>
  <c r="G105" i="85"/>
  <c r="H105" i="85"/>
  <c r="I105" i="85"/>
  <c r="J105" i="85"/>
  <c r="K105" i="85"/>
  <c r="L105" i="85"/>
  <c r="M105" i="85"/>
  <c r="N105" i="85"/>
  <c r="O105" i="85"/>
  <c r="P105" i="85"/>
  <c r="Q105" i="85"/>
  <c r="R105" i="85"/>
  <c r="S105" i="85"/>
  <c r="T105" i="85"/>
  <c r="U105" i="85"/>
  <c r="V105" i="85"/>
  <c r="D106" i="85"/>
  <c r="E106" i="85"/>
  <c r="F106" i="85"/>
  <c r="G106" i="85"/>
  <c r="H106" i="85"/>
  <c r="I106" i="85"/>
  <c r="J106" i="85"/>
  <c r="K106" i="85"/>
  <c r="L106" i="85"/>
  <c r="M106" i="85"/>
  <c r="N106" i="85"/>
  <c r="O106" i="85"/>
  <c r="P106" i="85"/>
  <c r="Q106" i="85"/>
  <c r="R106" i="85"/>
  <c r="S106" i="85"/>
  <c r="T106" i="85"/>
  <c r="U106" i="85"/>
  <c r="V106" i="85"/>
  <c r="E87" i="85"/>
  <c r="F87" i="85"/>
  <c r="G87" i="85"/>
  <c r="H87" i="85"/>
  <c r="I87" i="85"/>
  <c r="J87" i="85"/>
  <c r="K87" i="85"/>
  <c r="L87" i="85"/>
  <c r="M87" i="85"/>
  <c r="N87" i="85"/>
  <c r="O87" i="85"/>
  <c r="P87" i="85"/>
  <c r="Q87" i="85"/>
  <c r="R87" i="85"/>
  <c r="S87" i="85"/>
  <c r="T87" i="85"/>
  <c r="U87" i="85"/>
  <c r="V87" i="85"/>
  <c r="D87" i="85"/>
  <c r="D84" i="85"/>
  <c r="E84" i="85"/>
  <c r="F84" i="85"/>
  <c r="G84" i="85"/>
  <c r="H84" i="85"/>
  <c r="I84" i="85"/>
  <c r="J84" i="85"/>
  <c r="K84" i="85"/>
  <c r="L84" i="85"/>
  <c r="M84" i="85"/>
  <c r="N84" i="85"/>
  <c r="O84" i="85"/>
  <c r="P84" i="85"/>
  <c r="Q84" i="85"/>
  <c r="R84" i="85"/>
  <c r="S84" i="85"/>
  <c r="T84" i="85"/>
  <c r="U84" i="85"/>
  <c r="V84" i="85"/>
  <c r="D85" i="85"/>
  <c r="E85" i="85"/>
  <c r="F85" i="85"/>
  <c r="G85" i="85"/>
  <c r="H85" i="85"/>
  <c r="I85" i="85"/>
  <c r="J85" i="85"/>
  <c r="K85" i="85"/>
  <c r="L85" i="85"/>
  <c r="M85" i="85"/>
  <c r="N85" i="85"/>
  <c r="O85" i="85"/>
  <c r="P85" i="85"/>
  <c r="Q85" i="85"/>
  <c r="R85" i="85"/>
  <c r="S85" i="85"/>
  <c r="T85" i="85"/>
  <c r="U85" i="85"/>
  <c r="V85" i="85"/>
  <c r="D86" i="85"/>
  <c r="E86" i="85"/>
  <c r="F86" i="85"/>
  <c r="G86" i="85"/>
  <c r="H86" i="85"/>
  <c r="I86" i="85"/>
  <c r="J86" i="85"/>
  <c r="K86" i="85"/>
  <c r="L86" i="85"/>
  <c r="M86" i="85"/>
  <c r="N86" i="85"/>
  <c r="O86" i="85"/>
  <c r="P86" i="85"/>
  <c r="Q86" i="85"/>
  <c r="R86" i="85"/>
  <c r="S86" i="85"/>
  <c r="T86" i="85"/>
  <c r="U86" i="85"/>
  <c r="V86" i="85"/>
  <c r="D81" i="85"/>
  <c r="E81" i="85"/>
  <c r="F81" i="85"/>
  <c r="G81" i="85"/>
  <c r="H81" i="85"/>
  <c r="I81" i="85"/>
  <c r="J81" i="85"/>
  <c r="K81" i="85"/>
  <c r="L81" i="85"/>
  <c r="M81" i="85"/>
  <c r="N81" i="85"/>
  <c r="O81" i="85"/>
  <c r="P81" i="85"/>
  <c r="Q81" i="85"/>
  <c r="R81" i="85"/>
  <c r="S81" i="85"/>
  <c r="T81" i="85"/>
  <c r="U81" i="85"/>
  <c r="V81" i="85"/>
  <c r="D82" i="85"/>
  <c r="E82" i="85"/>
  <c r="F82" i="85"/>
  <c r="G82" i="85"/>
  <c r="H82" i="85"/>
  <c r="I82" i="85"/>
  <c r="J82" i="85"/>
  <c r="K82" i="85"/>
  <c r="L82" i="85"/>
  <c r="M82" i="85"/>
  <c r="N82" i="85"/>
  <c r="O82" i="85"/>
  <c r="P82" i="85"/>
  <c r="Q82" i="85"/>
  <c r="R82" i="85"/>
  <c r="S82" i="85"/>
  <c r="T82" i="85"/>
  <c r="U82" i="85"/>
  <c r="V82" i="85"/>
  <c r="D83" i="85"/>
  <c r="E83" i="85"/>
  <c r="F83" i="85"/>
  <c r="G83" i="85"/>
  <c r="H83" i="85"/>
  <c r="I83" i="85"/>
  <c r="J83" i="85"/>
  <c r="K83" i="85"/>
  <c r="L83" i="85"/>
  <c r="M83" i="85"/>
  <c r="N83" i="85"/>
  <c r="O83" i="85"/>
  <c r="P83" i="85"/>
  <c r="Q83" i="85"/>
  <c r="R83" i="85"/>
  <c r="S83" i="85"/>
  <c r="T83" i="85"/>
  <c r="U83" i="85"/>
  <c r="V83" i="85"/>
  <c r="D75" i="85"/>
  <c r="E75" i="85"/>
  <c r="F75" i="85"/>
  <c r="G75" i="85"/>
  <c r="H75" i="85"/>
  <c r="I75" i="85"/>
  <c r="J75" i="85"/>
  <c r="K75" i="85"/>
  <c r="L75" i="85"/>
  <c r="M75" i="85"/>
  <c r="N75" i="85"/>
  <c r="O75" i="85"/>
  <c r="P75" i="85"/>
  <c r="Q75" i="85"/>
  <c r="R75" i="85"/>
  <c r="S75" i="85"/>
  <c r="T75" i="85"/>
  <c r="U75" i="85"/>
  <c r="V75" i="85"/>
  <c r="D76" i="85"/>
  <c r="E76" i="85"/>
  <c r="F76" i="85"/>
  <c r="G76" i="85"/>
  <c r="H76" i="85"/>
  <c r="I76" i="85"/>
  <c r="J76" i="85"/>
  <c r="K76" i="85"/>
  <c r="L76" i="85"/>
  <c r="M76" i="85"/>
  <c r="N76" i="85"/>
  <c r="O76" i="85"/>
  <c r="P76" i="85"/>
  <c r="Q76" i="85"/>
  <c r="R76" i="85"/>
  <c r="S76" i="85"/>
  <c r="T76" i="85"/>
  <c r="U76" i="85"/>
  <c r="V76" i="85"/>
  <c r="D77" i="85"/>
  <c r="E77" i="85"/>
  <c r="F77" i="85"/>
  <c r="G77" i="85"/>
  <c r="H77" i="85"/>
  <c r="I77" i="85"/>
  <c r="J77" i="85"/>
  <c r="K77" i="85"/>
  <c r="L77" i="85"/>
  <c r="M77" i="85"/>
  <c r="N77" i="85"/>
  <c r="O77" i="85"/>
  <c r="P77" i="85"/>
  <c r="Q77" i="85"/>
  <c r="R77" i="85"/>
  <c r="S77" i="85"/>
  <c r="T77" i="85"/>
  <c r="U77" i="85"/>
  <c r="V77" i="85"/>
  <c r="D78" i="85"/>
  <c r="E78" i="85"/>
  <c r="F78" i="85"/>
  <c r="G78" i="85"/>
  <c r="H78" i="85"/>
  <c r="I78" i="85"/>
  <c r="J78" i="85"/>
  <c r="K78" i="85"/>
  <c r="L78" i="85"/>
  <c r="M78" i="85"/>
  <c r="N78" i="85"/>
  <c r="O78" i="85"/>
  <c r="P78" i="85"/>
  <c r="Q78" i="85"/>
  <c r="R78" i="85"/>
  <c r="S78" i="85"/>
  <c r="T78" i="85"/>
  <c r="U78" i="85"/>
  <c r="V78" i="85"/>
  <c r="D79" i="85"/>
  <c r="E79" i="85"/>
  <c r="F79" i="85"/>
  <c r="G79" i="85"/>
  <c r="H79" i="85"/>
  <c r="I79" i="85"/>
  <c r="J79" i="85"/>
  <c r="K79" i="85"/>
  <c r="L79" i="85"/>
  <c r="M79" i="85"/>
  <c r="N79" i="85"/>
  <c r="O79" i="85"/>
  <c r="P79" i="85"/>
  <c r="Q79" i="85"/>
  <c r="R79" i="85"/>
  <c r="S79" i="85"/>
  <c r="T79" i="85"/>
  <c r="U79" i="85"/>
  <c r="V79" i="85"/>
  <c r="D80" i="85"/>
  <c r="E80" i="85"/>
  <c r="F80" i="85"/>
  <c r="G80" i="85"/>
  <c r="H80" i="85"/>
  <c r="I80" i="85"/>
  <c r="J80" i="85"/>
  <c r="K80" i="85"/>
  <c r="L80" i="85"/>
  <c r="M80" i="85"/>
  <c r="N80" i="85"/>
  <c r="O80" i="85"/>
  <c r="P80" i="85"/>
  <c r="Q80" i="85"/>
  <c r="R80" i="85"/>
  <c r="S80" i="85"/>
  <c r="T80" i="85"/>
  <c r="U80" i="85"/>
  <c r="V80" i="85"/>
  <c r="E74" i="85"/>
  <c r="F74" i="85"/>
  <c r="G74" i="85"/>
  <c r="H74" i="85"/>
  <c r="I74" i="85"/>
  <c r="J74" i="85"/>
  <c r="K74" i="85"/>
  <c r="L74" i="85"/>
  <c r="M74" i="85"/>
  <c r="N74" i="85"/>
  <c r="O74" i="85"/>
  <c r="P74" i="85"/>
  <c r="Q74" i="85"/>
  <c r="R74" i="85"/>
  <c r="S74" i="85"/>
  <c r="T74" i="85"/>
  <c r="U74" i="85"/>
  <c r="V74" i="85"/>
  <c r="D74" i="85"/>
  <c r="V69" i="85"/>
  <c r="U69" i="85"/>
  <c r="T69" i="85"/>
  <c r="S69" i="85"/>
  <c r="R69" i="85"/>
  <c r="Q69" i="85"/>
  <c r="P69" i="85"/>
  <c r="O69" i="85"/>
  <c r="N69" i="85"/>
  <c r="M69" i="85"/>
  <c r="L69" i="85"/>
  <c r="K69" i="85"/>
  <c r="J69" i="85"/>
  <c r="I69" i="85"/>
  <c r="H69" i="85"/>
  <c r="G69" i="85"/>
  <c r="F69" i="85"/>
  <c r="E69" i="85"/>
  <c r="D69" i="85"/>
  <c r="E66" i="85"/>
  <c r="F66" i="85"/>
  <c r="G66" i="85"/>
  <c r="H66" i="85"/>
  <c r="I66" i="85"/>
  <c r="J66" i="85"/>
  <c r="K66" i="85"/>
  <c r="L66" i="85"/>
  <c r="M66" i="85"/>
  <c r="N66" i="85"/>
  <c r="O66" i="85"/>
  <c r="P66" i="85"/>
  <c r="Q66" i="85"/>
  <c r="R66" i="85"/>
  <c r="S66" i="85"/>
  <c r="T66" i="85"/>
  <c r="U66" i="85"/>
  <c r="V66" i="85"/>
  <c r="D66" i="85"/>
  <c r="V63" i="85"/>
  <c r="U63" i="85"/>
  <c r="T63" i="85"/>
  <c r="S63" i="85"/>
  <c r="R63" i="85"/>
  <c r="Q63" i="85"/>
  <c r="P63" i="85"/>
  <c r="O63" i="85"/>
  <c r="N63" i="85"/>
  <c r="M63" i="85"/>
  <c r="L63" i="85"/>
  <c r="K63" i="85"/>
  <c r="J63" i="85"/>
  <c r="I63" i="85"/>
  <c r="H63" i="85"/>
  <c r="G63" i="85"/>
  <c r="F63" i="85"/>
  <c r="E63" i="85"/>
  <c r="D63" i="85"/>
  <c r="V62" i="85"/>
  <c r="U62" i="85"/>
  <c r="T62" i="85"/>
  <c r="S62" i="85"/>
  <c r="R62" i="85"/>
  <c r="Q62" i="85"/>
  <c r="P62" i="85"/>
  <c r="O62" i="85"/>
  <c r="N62" i="85"/>
  <c r="M62" i="85"/>
  <c r="L62" i="85"/>
  <c r="K62" i="85"/>
  <c r="J62" i="85"/>
  <c r="I62" i="85"/>
  <c r="H62" i="85"/>
  <c r="G62" i="85"/>
  <c r="F62" i="85"/>
  <c r="E62" i="85"/>
  <c r="D62" i="85"/>
  <c r="V61" i="85"/>
  <c r="U61" i="85"/>
  <c r="T61" i="85"/>
  <c r="S61" i="85"/>
  <c r="R61" i="85"/>
  <c r="Q61" i="85"/>
  <c r="P61" i="85"/>
  <c r="O61" i="85"/>
  <c r="N61" i="85"/>
  <c r="M61" i="85"/>
  <c r="L61" i="85"/>
  <c r="K61" i="85"/>
  <c r="J61" i="85"/>
  <c r="I61" i="85"/>
  <c r="H61" i="85"/>
  <c r="G61" i="85"/>
  <c r="F61" i="85"/>
  <c r="E61" i="85"/>
  <c r="D61" i="85"/>
  <c r="V58" i="85"/>
  <c r="U58" i="85"/>
  <c r="T58" i="85"/>
  <c r="S58" i="85"/>
  <c r="R58" i="85"/>
  <c r="Q58" i="85"/>
  <c r="P58" i="85"/>
  <c r="O58" i="85"/>
  <c r="N58" i="85"/>
  <c r="M58" i="85"/>
  <c r="L58" i="85"/>
  <c r="K58" i="85"/>
  <c r="J58" i="85"/>
  <c r="I58" i="85"/>
  <c r="H58" i="85"/>
  <c r="G58" i="85"/>
  <c r="F58" i="85"/>
  <c r="E58" i="85"/>
  <c r="D58" i="85"/>
  <c r="V57" i="85"/>
  <c r="U57" i="85"/>
  <c r="T57" i="85"/>
  <c r="S57" i="85"/>
  <c r="R57" i="85"/>
  <c r="Q57" i="85"/>
  <c r="P57" i="85"/>
  <c r="O57" i="85"/>
  <c r="N57" i="85"/>
  <c r="M57" i="85"/>
  <c r="L57" i="85"/>
  <c r="K57" i="85"/>
  <c r="J57" i="85"/>
  <c r="I57" i="85"/>
  <c r="H57" i="85"/>
  <c r="G57" i="85"/>
  <c r="F57" i="85"/>
  <c r="E57" i="85"/>
  <c r="D57" i="85"/>
  <c r="V56" i="85"/>
  <c r="U56" i="85"/>
  <c r="T56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D56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D53" i="85"/>
  <c r="E53" i="85"/>
  <c r="F53" i="85"/>
  <c r="G53" i="85"/>
  <c r="H53" i="85"/>
  <c r="I53" i="85"/>
  <c r="J53" i="85"/>
  <c r="K53" i="85"/>
  <c r="L53" i="85"/>
  <c r="M53" i="85"/>
  <c r="M54" i="85" s="1"/>
  <c r="N53" i="85"/>
  <c r="O53" i="85"/>
  <c r="P53" i="85"/>
  <c r="Q53" i="85"/>
  <c r="R53" i="85"/>
  <c r="S53" i="85"/>
  <c r="T53" i="85"/>
  <c r="U53" i="85"/>
  <c r="U54" i="85" s="1"/>
  <c r="V53" i="85"/>
  <c r="E50" i="85"/>
  <c r="F50" i="85"/>
  <c r="G50" i="85"/>
  <c r="H50" i="85"/>
  <c r="I50" i="85"/>
  <c r="J50" i="85"/>
  <c r="K50" i="85"/>
  <c r="L50" i="85"/>
  <c r="M50" i="85"/>
  <c r="N50" i="85"/>
  <c r="O50" i="85"/>
  <c r="P50" i="85"/>
  <c r="Q50" i="85"/>
  <c r="R50" i="85"/>
  <c r="S50" i="85"/>
  <c r="T50" i="85"/>
  <c r="U50" i="85"/>
  <c r="V50" i="85"/>
  <c r="D50" i="85"/>
  <c r="M49" i="85"/>
  <c r="L49" i="85"/>
  <c r="I49" i="85"/>
  <c r="V49" i="85"/>
  <c r="U49" i="85"/>
  <c r="T49" i="85"/>
  <c r="S49" i="85"/>
  <c r="R49" i="85"/>
  <c r="R54" i="85" s="1"/>
  <c r="Q49" i="85"/>
  <c r="P49" i="85"/>
  <c r="O49" i="85"/>
  <c r="N49" i="85"/>
  <c r="N54" i="85" s="1"/>
  <c r="K49" i="85"/>
  <c r="J49" i="85"/>
  <c r="H49" i="85"/>
  <c r="G49" i="85"/>
  <c r="G54" i="85" s="1"/>
  <c r="F49" i="85"/>
  <c r="D49" i="85"/>
  <c r="E49" i="85"/>
  <c r="D47" i="85"/>
  <c r="E47" i="85"/>
  <c r="F47" i="85"/>
  <c r="G47" i="85"/>
  <c r="H47" i="85"/>
  <c r="I47" i="85"/>
  <c r="J47" i="85"/>
  <c r="K47" i="85"/>
  <c r="L47" i="85"/>
  <c r="M47" i="85"/>
  <c r="N47" i="85"/>
  <c r="O47" i="85"/>
  <c r="P47" i="85"/>
  <c r="Q47" i="85"/>
  <c r="R47" i="85"/>
  <c r="S47" i="85"/>
  <c r="T47" i="85"/>
  <c r="U47" i="85"/>
  <c r="V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V54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D46" i="85"/>
  <c r="F107" i="82"/>
  <c r="E54" i="85" l="1"/>
  <c r="S54" i="85"/>
  <c r="J54" i="85"/>
  <c r="O54" i="85"/>
  <c r="I54" i="85"/>
  <c r="F54" i="85"/>
  <c r="K54" i="85"/>
  <c r="Q54" i="85"/>
  <c r="L54" i="85"/>
  <c r="T54" i="85"/>
  <c r="P54" i="85"/>
  <c r="H54" i="85"/>
  <c r="E234" i="82"/>
  <c r="A237" i="82" l="1"/>
  <c r="C235" i="82"/>
  <c r="V234" i="82"/>
  <c r="U234" i="82"/>
  <c r="T234" i="82"/>
  <c r="S234" i="82"/>
  <c r="R234" i="82"/>
  <c r="Q234" i="82"/>
  <c r="P234" i="82"/>
  <c r="O234" i="82"/>
  <c r="N234" i="82"/>
  <c r="M234" i="82"/>
  <c r="L234" i="82"/>
  <c r="K234" i="82"/>
  <c r="J234" i="82"/>
  <c r="I234" i="82"/>
  <c r="H234" i="82"/>
  <c r="G234" i="82"/>
  <c r="F234" i="82"/>
  <c r="D234" i="82"/>
  <c r="C233" i="82"/>
  <c r="V231" i="82"/>
  <c r="U231" i="82"/>
  <c r="T231" i="82"/>
  <c r="S231" i="82"/>
  <c r="R231" i="82"/>
  <c r="Q231" i="82"/>
  <c r="P231" i="82"/>
  <c r="O231" i="82"/>
  <c r="N231" i="82"/>
  <c r="M231" i="82"/>
  <c r="L231" i="82"/>
  <c r="K231" i="82"/>
  <c r="J231" i="82"/>
  <c r="I231" i="82"/>
  <c r="H231" i="82"/>
  <c r="G231" i="82"/>
  <c r="F231" i="82"/>
  <c r="E231" i="82"/>
  <c r="D231" i="82"/>
  <c r="C230" i="82"/>
  <c r="V228" i="82"/>
  <c r="U228" i="82"/>
  <c r="T228" i="82"/>
  <c r="S228" i="82"/>
  <c r="R228" i="82"/>
  <c r="Q228" i="82"/>
  <c r="P228" i="82"/>
  <c r="O228" i="82"/>
  <c r="N228" i="82"/>
  <c r="M228" i="82"/>
  <c r="L228" i="82"/>
  <c r="K228" i="82"/>
  <c r="J228" i="82"/>
  <c r="I228" i="82"/>
  <c r="H228" i="82"/>
  <c r="G228" i="82"/>
  <c r="F228" i="82"/>
  <c r="E228" i="82"/>
  <c r="D228" i="82"/>
  <c r="C227" i="82"/>
  <c r="C226" i="82"/>
  <c r="C225" i="82"/>
  <c r="C224" i="82"/>
  <c r="C223" i="82"/>
  <c r="C222" i="82"/>
  <c r="C221" i="82"/>
  <c r="V217" i="82"/>
  <c r="U217" i="82"/>
  <c r="T217" i="82"/>
  <c r="S217" i="82"/>
  <c r="R217" i="82"/>
  <c r="Q217" i="82"/>
  <c r="P217" i="82"/>
  <c r="O217" i="82"/>
  <c r="N217" i="82"/>
  <c r="M217" i="82"/>
  <c r="L217" i="82"/>
  <c r="K217" i="82"/>
  <c r="J217" i="82"/>
  <c r="I217" i="82"/>
  <c r="H217" i="82"/>
  <c r="G217" i="82"/>
  <c r="F217" i="82"/>
  <c r="E217" i="82"/>
  <c r="D217" i="82"/>
  <c r="C216" i="82"/>
  <c r="C215" i="82"/>
  <c r="C214" i="82"/>
  <c r="V212" i="82"/>
  <c r="U212" i="82"/>
  <c r="T212" i="82"/>
  <c r="S212" i="82"/>
  <c r="R212" i="82"/>
  <c r="Q212" i="82"/>
  <c r="P212" i="82"/>
  <c r="O212" i="82"/>
  <c r="N212" i="82"/>
  <c r="M212" i="82"/>
  <c r="L212" i="82"/>
  <c r="K212" i="82"/>
  <c r="J212" i="82"/>
  <c r="I212" i="82"/>
  <c r="H212" i="82"/>
  <c r="G212" i="82"/>
  <c r="F212" i="82"/>
  <c r="E212" i="82"/>
  <c r="D212" i="82"/>
  <c r="C211" i="82"/>
  <c r="C210" i="82"/>
  <c r="C209" i="82"/>
  <c r="V207" i="82"/>
  <c r="U207" i="82"/>
  <c r="T207" i="82"/>
  <c r="S207" i="82"/>
  <c r="R207" i="82"/>
  <c r="Q207" i="82"/>
  <c r="P207" i="82"/>
  <c r="O207" i="82"/>
  <c r="N207" i="82"/>
  <c r="M207" i="82"/>
  <c r="L207" i="82"/>
  <c r="K207" i="82"/>
  <c r="J207" i="82"/>
  <c r="I207" i="82"/>
  <c r="H207" i="82"/>
  <c r="G207" i="82"/>
  <c r="F207" i="82"/>
  <c r="E207" i="82"/>
  <c r="D207" i="82"/>
  <c r="C206" i="82"/>
  <c r="C207" i="82" s="1"/>
  <c r="V204" i="82"/>
  <c r="U204" i="82"/>
  <c r="T204" i="82"/>
  <c r="S204" i="82"/>
  <c r="R204" i="82"/>
  <c r="Q204" i="82"/>
  <c r="P204" i="82"/>
  <c r="O204" i="82"/>
  <c r="N204" i="82"/>
  <c r="M204" i="82"/>
  <c r="L204" i="82"/>
  <c r="K204" i="82"/>
  <c r="J204" i="82"/>
  <c r="I204" i="82"/>
  <c r="H204" i="82"/>
  <c r="G204" i="82"/>
  <c r="F204" i="82"/>
  <c r="E204" i="82"/>
  <c r="D204" i="82"/>
  <c r="C204" i="82"/>
  <c r="V198" i="82"/>
  <c r="U198" i="82"/>
  <c r="T198" i="82"/>
  <c r="S198" i="82"/>
  <c r="R198" i="82"/>
  <c r="Q198" i="82"/>
  <c r="P198" i="82"/>
  <c r="O198" i="82"/>
  <c r="N198" i="82"/>
  <c r="M198" i="82"/>
  <c r="L198" i="82"/>
  <c r="K198" i="82"/>
  <c r="J198" i="82"/>
  <c r="I198" i="82"/>
  <c r="H198" i="82"/>
  <c r="G198" i="82"/>
  <c r="F198" i="82"/>
  <c r="E198" i="82"/>
  <c r="D198" i="82"/>
  <c r="C197" i="82"/>
  <c r="C196" i="82"/>
  <c r="C195" i="82"/>
  <c r="V193" i="82"/>
  <c r="U193" i="82"/>
  <c r="T193" i="82"/>
  <c r="S193" i="82"/>
  <c r="R193" i="82"/>
  <c r="Q193" i="82"/>
  <c r="P193" i="82"/>
  <c r="O193" i="82"/>
  <c r="N193" i="82"/>
  <c r="M193" i="82"/>
  <c r="L193" i="82"/>
  <c r="K193" i="82"/>
  <c r="J193" i="82"/>
  <c r="I193" i="82"/>
  <c r="H193" i="82"/>
  <c r="G193" i="82"/>
  <c r="F193" i="82"/>
  <c r="E193" i="82"/>
  <c r="D193" i="82"/>
  <c r="C192" i="82"/>
  <c r="C191" i="82"/>
  <c r="C190" i="82"/>
  <c r="C193" i="82" s="1"/>
  <c r="V188" i="82"/>
  <c r="U188" i="82"/>
  <c r="T188" i="82"/>
  <c r="S188" i="82"/>
  <c r="S218" i="82" s="1"/>
  <c r="R188" i="82"/>
  <c r="Q188" i="82"/>
  <c r="P188" i="82"/>
  <c r="O188" i="82"/>
  <c r="O218" i="82" s="1"/>
  <c r="N188" i="82"/>
  <c r="M188" i="82"/>
  <c r="L188" i="82"/>
  <c r="K188" i="82"/>
  <c r="K218" i="82" s="1"/>
  <c r="J188" i="82"/>
  <c r="I188" i="82"/>
  <c r="H188" i="82"/>
  <c r="G188" i="82"/>
  <c r="G218" i="82" s="1"/>
  <c r="F188" i="82"/>
  <c r="E188" i="82"/>
  <c r="D188" i="82"/>
  <c r="C187" i="82"/>
  <c r="C186" i="82"/>
  <c r="C185" i="82"/>
  <c r="C184" i="82"/>
  <c r="C183" i="82"/>
  <c r="C182" i="82"/>
  <c r="C181" i="82"/>
  <c r="C180" i="82"/>
  <c r="C179" i="82"/>
  <c r="C178" i="82"/>
  <c r="C177" i="82"/>
  <c r="C176" i="82"/>
  <c r="C175" i="82"/>
  <c r="C174" i="82"/>
  <c r="C173" i="82"/>
  <c r="C172" i="82"/>
  <c r="C171" i="82"/>
  <c r="C170" i="82"/>
  <c r="C169" i="82"/>
  <c r="C168" i="82"/>
  <c r="C167" i="82"/>
  <c r="C166" i="82"/>
  <c r="C165" i="82"/>
  <c r="C164" i="82"/>
  <c r="C163" i="82"/>
  <c r="C162" i="82"/>
  <c r="C161" i="82"/>
  <c r="C160" i="82"/>
  <c r="C159" i="82"/>
  <c r="C158" i="82"/>
  <c r="C157" i="82"/>
  <c r="C156" i="82"/>
  <c r="C155" i="82"/>
  <c r="C154" i="82"/>
  <c r="C153" i="82"/>
  <c r="C152" i="82"/>
  <c r="V148" i="82"/>
  <c r="V149" i="82" s="1"/>
  <c r="U148" i="82"/>
  <c r="U149" i="82" s="1"/>
  <c r="T148" i="82"/>
  <c r="T149" i="82" s="1"/>
  <c r="S148" i="82"/>
  <c r="S149" i="82" s="1"/>
  <c r="R148" i="82"/>
  <c r="R149" i="82" s="1"/>
  <c r="Q148" i="82"/>
  <c r="Q149" i="82" s="1"/>
  <c r="P148" i="82"/>
  <c r="O148" i="82"/>
  <c r="O149" i="82" s="1"/>
  <c r="N148" i="82"/>
  <c r="N149" i="82" s="1"/>
  <c r="M148" i="82"/>
  <c r="M149" i="82" s="1"/>
  <c r="L148" i="82"/>
  <c r="L149" i="82" s="1"/>
  <c r="K148" i="82"/>
  <c r="K149" i="82" s="1"/>
  <c r="J148" i="82"/>
  <c r="I148" i="82"/>
  <c r="I149" i="82" s="1"/>
  <c r="H148" i="82"/>
  <c r="H149" i="82" s="1"/>
  <c r="G148" i="82"/>
  <c r="G149" i="82" s="1"/>
  <c r="F148" i="82"/>
  <c r="F149" i="82" s="1"/>
  <c r="E148" i="82"/>
  <c r="E149" i="82" s="1"/>
  <c r="D148" i="82"/>
  <c r="D149" i="82" s="1"/>
  <c r="C147" i="82"/>
  <c r="C146" i="82"/>
  <c r="C145" i="82"/>
  <c r="C144" i="82"/>
  <c r="C143" i="82"/>
  <c r="C142" i="82"/>
  <c r="C141" i="82"/>
  <c r="C140" i="82"/>
  <c r="C139" i="82"/>
  <c r="C138" i="82"/>
  <c r="C137" i="82"/>
  <c r="V135" i="82"/>
  <c r="U135" i="82"/>
  <c r="T135" i="82"/>
  <c r="S135" i="82"/>
  <c r="R135" i="82"/>
  <c r="Q135" i="82"/>
  <c r="P135" i="82"/>
  <c r="O135" i="82"/>
  <c r="N135" i="82"/>
  <c r="M135" i="82"/>
  <c r="L135" i="82"/>
  <c r="K135" i="82"/>
  <c r="J135" i="82"/>
  <c r="I135" i="82"/>
  <c r="H135" i="82"/>
  <c r="G135" i="82"/>
  <c r="F135" i="82"/>
  <c r="E135" i="82"/>
  <c r="D135" i="82"/>
  <c r="C134" i="82"/>
  <c r="C135" i="82" s="1"/>
  <c r="V126" i="82"/>
  <c r="U126" i="82"/>
  <c r="T126" i="82"/>
  <c r="S126" i="82"/>
  <c r="R126" i="82"/>
  <c r="Q126" i="82"/>
  <c r="P126" i="82"/>
  <c r="O126" i="82"/>
  <c r="N126" i="82"/>
  <c r="M126" i="82"/>
  <c r="L126" i="82"/>
  <c r="K126" i="82"/>
  <c r="J126" i="82"/>
  <c r="I126" i="82"/>
  <c r="H126" i="82"/>
  <c r="G126" i="82"/>
  <c r="F126" i="82"/>
  <c r="E126" i="82"/>
  <c r="D126" i="82"/>
  <c r="C125" i="82"/>
  <c r="C126" i="82" s="1"/>
  <c r="V123" i="82"/>
  <c r="U123" i="82"/>
  <c r="T123" i="82"/>
  <c r="S123" i="82"/>
  <c r="R123" i="82"/>
  <c r="Q123" i="82"/>
  <c r="P123" i="82"/>
  <c r="O123" i="82"/>
  <c r="N123" i="82"/>
  <c r="M123" i="82"/>
  <c r="L123" i="82"/>
  <c r="K123" i="82"/>
  <c r="J123" i="82"/>
  <c r="I123" i="82"/>
  <c r="H123" i="82"/>
  <c r="G123" i="82"/>
  <c r="F123" i="82"/>
  <c r="E123" i="82"/>
  <c r="D123" i="82"/>
  <c r="C122" i="82"/>
  <c r="C121" i="82"/>
  <c r="V119" i="82"/>
  <c r="U119" i="82"/>
  <c r="T119" i="82"/>
  <c r="S119" i="82"/>
  <c r="R119" i="82"/>
  <c r="Q119" i="82"/>
  <c r="P119" i="82"/>
  <c r="O119" i="82"/>
  <c r="N119" i="82"/>
  <c r="M119" i="82"/>
  <c r="L119" i="82"/>
  <c r="K119" i="82"/>
  <c r="J119" i="82"/>
  <c r="I119" i="82"/>
  <c r="H119" i="82"/>
  <c r="G119" i="82"/>
  <c r="F119" i="82"/>
  <c r="E119" i="82"/>
  <c r="D119" i="82"/>
  <c r="C118" i="82"/>
  <c r="C119" i="82" s="1"/>
  <c r="V116" i="82"/>
  <c r="U116" i="82"/>
  <c r="T116" i="82"/>
  <c r="S116" i="82"/>
  <c r="R116" i="82"/>
  <c r="Q116" i="82"/>
  <c r="P116" i="82"/>
  <c r="O116" i="82"/>
  <c r="N116" i="82"/>
  <c r="M116" i="82"/>
  <c r="L116" i="82"/>
  <c r="K116" i="82"/>
  <c r="J116" i="82"/>
  <c r="I116" i="82"/>
  <c r="H116" i="82"/>
  <c r="G116" i="82"/>
  <c r="F116" i="82"/>
  <c r="E116" i="82"/>
  <c r="D116" i="82"/>
  <c r="C115" i="82"/>
  <c r="C114" i="82"/>
  <c r="C113" i="82"/>
  <c r="C112" i="82"/>
  <c r="C111" i="82"/>
  <c r="C110" i="82"/>
  <c r="C109" i="82"/>
  <c r="V107" i="82"/>
  <c r="U107" i="82"/>
  <c r="T107" i="82"/>
  <c r="S107" i="82"/>
  <c r="R107" i="82"/>
  <c r="Q107" i="82"/>
  <c r="P107" i="82"/>
  <c r="O107" i="82"/>
  <c r="N107" i="82"/>
  <c r="M107" i="82"/>
  <c r="L107" i="82"/>
  <c r="K107" i="82"/>
  <c r="J107" i="82"/>
  <c r="I107" i="82"/>
  <c r="H107" i="82"/>
  <c r="G107" i="82"/>
  <c r="E107" i="82"/>
  <c r="D107" i="82"/>
  <c r="C106" i="82"/>
  <c r="C105" i="82"/>
  <c r="C104" i="82"/>
  <c r="C103" i="82"/>
  <c r="C102" i="82"/>
  <c r="C101" i="82"/>
  <c r="C100" i="82"/>
  <c r="C99" i="82"/>
  <c r="C98" i="82"/>
  <c r="C97" i="82"/>
  <c r="C96" i="82"/>
  <c r="C95" i="82"/>
  <c r="C94" i="82"/>
  <c r="C93" i="82"/>
  <c r="C92" i="82"/>
  <c r="C91" i="82"/>
  <c r="C90" i="82"/>
  <c r="C89" i="82"/>
  <c r="C88" i="82"/>
  <c r="C87" i="82"/>
  <c r="C86" i="82"/>
  <c r="C85" i="82"/>
  <c r="C84" i="82"/>
  <c r="C83" i="82"/>
  <c r="C82" i="82"/>
  <c r="C81" i="82"/>
  <c r="C80" i="82"/>
  <c r="C79" i="82"/>
  <c r="C78" i="82"/>
  <c r="C77" i="82"/>
  <c r="C76" i="82"/>
  <c r="C75" i="82"/>
  <c r="C74" i="82"/>
  <c r="V70" i="82"/>
  <c r="U70" i="82"/>
  <c r="T70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C70" i="82"/>
  <c r="C69" i="82"/>
  <c r="V67" i="82"/>
  <c r="U67" i="82"/>
  <c r="T67" i="82"/>
  <c r="S67" i="82"/>
  <c r="R67" i="82"/>
  <c r="Q67" i="82"/>
  <c r="P67" i="82"/>
  <c r="O67" i="82"/>
  <c r="N67" i="82"/>
  <c r="M67" i="82"/>
  <c r="L67" i="82"/>
  <c r="K67" i="82"/>
  <c r="J67" i="82"/>
  <c r="I67" i="82"/>
  <c r="H67" i="82"/>
  <c r="G67" i="82"/>
  <c r="F67" i="82"/>
  <c r="E67" i="82"/>
  <c r="D67" i="82"/>
  <c r="C66" i="82"/>
  <c r="C67" i="82" s="1"/>
  <c r="V64" i="82"/>
  <c r="U64" i="82"/>
  <c r="T64" i="82"/>
  <c r="S64" i="82"/>
  <c r="R64" i="82"/>
  <c r="Q64" i="82"/>
  <c r="P64" i="82"/>
  <c r="O64" i="82"/>
  <c r="N64" i="82"/>
  <c r="M64" i="82"/>
  <c r="L64" i="82"/>
  <c r="K64" i="82"/>
  <c r="J64" i="82"/>
  <c r="I64" i="82"/>
  <c r="H64" i="82"/>
  <c r="G64" i="82"/>
  <c r="F64" i="82"/>
  <c r="E64" i="82"/>
  <c r="D64" i="82"/>
  <c r="C63" i="82"/>
  <c r="C62" i="82"/>
  <c r="C61" i="82"/>
  <c r="V59" i="82"/>
  <c r="U59" i="82"/>
  <c r="T59" i="82"/>
  <c r="S59" i="82"/>
  <c r="R59" i="82"/>
  <c r="Q59" i="82"/>
  <c r="P59" i="82"/>
  <c r="O59" i="82"/>
  <c r="N59" i="82"/>
  <c r="M59" i="82"/>
  <c r="L59" i="82"/>
  <c r="K59" i="82"/>
  <c r="J59" i="82"/>
  <c r="I59" i="82"/>
  <c r="H59" i="82"/>
  <c r="G59" i="82"/>
  <c r="F59" i="82"/>
  <c r="E59" i="82"/>
  <c r="D59" i="82"/>
  <c r="C58" i="82"/>
  <c r="C57" i="82"/>
  <c r="C56" i="82"/>
  <c r="C59" i="82" s="1"/>
  <c r="V54" i="82"/>
  <c r="U54" i="82"/>
  <c r="T54" i="82"/>
  <c r="S54" i="82"/>
  <c r="R54" i="82"/>
  <c r="Q54" i="82"/>
  <c r="P54" i="82"/>
  <c r="O54" i="82"/>
  <c r="N54" i="82"/>
  <c r="M54" i="82"/>
  <c r="L54" i="82"/>
  <c r="K54" i="82"/>
  <c r="J54" i="82"/>
  <c r="I54" i="82"/>
  <c r="H54" i="82"/>
  <c r="G54" i="82"/>
  <c r="F54" i="82"/>
  <c r="E54" i="82"/>
  <c r="D54" i="82"/>
  <c r="C53" i="82"/>
  <c r="C52" i="82"/>
  <c r="C51" i="82"/>
  <c r="C50" i="82"/>
  <c r="C49" i="82"/>
  <c r="C48" i="82"/>
  <c r="C47" i="82"/>
  <c r="C46" i="82"/>
  <c r="V44" i="82"/>
  <c r="U44" i="82"/>
  <c r="T44" i="82"/>
  <c r="S44" i="82"/>
  <c r="R44" i="82"/>
  <c r="Q44" i="82"/>
  <c r="P44" i="82"/>
  <c r="O44" i="82"/>
  <c r="N44" i="82"/>
  <c r="M44" i="82"/>
  <c r="L44" i="82"/>
  <c r="K44" i="82"/>
  <c r="J44" i="82"/>
  <c r="I44" i="82"/>
  <c r="H44" i="82"/>
  <c r="G44" i="82"/>
  <c r="F44" i="82"/>
  <c r="E44" i="82"/>
  <c r="D44" i="82"/>
  <c r="C43" i="82"/>
  <c r="C42" i="82"/>
  <c r="C41" i="82"/>
  <c r="C40" i="82"/>
  <c r="C44" i="82" s="1"/>
  <c r="C39" i="82"/>
  <c r="V37" i="82"/>
  <c r="U37" i="82"/>
  <c r="T37" i="82"/>
  <c r="S37" i="82"/>
  <c r="R37" i="82"/>
  <c r="Q37" i="82"/>
  <c r="P37" i="82"/>
  <c r="O37" i="82"/>
  <c r="N37" i="82"/>
  <c r="M37" i="82"/>
  <c r="L37" i="82"/>
  <c r="K37" i="82"/>
  <c r="J37" i="82"/>
  <c r="I37" i="82"/>
  <c r="H37" i="82"/>
  <c r="G37" i="82"/>
  <c r="F37" i="82"/>
  <c r="E37" i="82"/>
  <c r="D37" i="82"/>
  <c r="C37" i="82" s="1"/>
  <c r="C36" i="82"/>
  <c r="V34" i="82"/>
  <c r="U34" i="82"/>
  <c r="T34" i="82"/>
  <c r="S34" i="82"/>
  <c r="R34" i="82"/>
  <c r="Q34" i="82"/>
  <c r="P34" i="82"/>
  <c r="O34" i="82"/>
  <c r="N34" i="82"/>
  <c r="M34" i="82"/>
  <c r="L34" i="82"/>
  <c r="K34" i="82"/>
  <c r="J34" i="82"/>
  <c r="I34" i="82"/>
  <c r="H34" i="82"/>
  <c r="G34" i="82"/>
  <c r="F34" i="82"/>
  <c r="E34" i="82"/>
  <c r="C34" i="82" s="1"/>
  <c r="D34" i="82"/>
  <c r="C33" i="82"/>
  <c r="V31" i="82"/>
  <c r="U31" i="82"/>
  <c r="T31" i="82"/>
  <c r="S31" i="82"/>
  <c r="R31" i="82"/>
  <c r="Q31" i="82"/>
  <c r="P31" i="82"/>
  <c r="O31" i="82"/>
  <c r="N31" i="82"/>
  <c r="M31" i="82"/>
  <c r="L31" i="82"/>
  <c r="K31" i="82"/>
  <c r="J31" i="82"/>
  <c r="I31" i="82"/>
  <c r="H31" i="82"/>
  <c r="G31" i="82"/>
  <c r="F31" i="82"/>
  <c r="C31" i="82" s="1"/>
  <c r="E31" i="82"/>
  <c r="D31" i="82"/>
  <c r="C30" i="82"/>
  <c r="V28" i="82"/>
  <c r="U28" i="82"/>
  <c r="T28" i="82"/>
  <c r="S28" i="82"/>
  <c r="R28" i="82"/>
  <c r="Q28" i="82"/>
  <c r="P28" i="82"/>
  <c r="O28" i="82"/>
  <c r="N28" i="82"/>
  <c r="M28" i="82"/>
  <c r="L28" i="82"/>
  <c r="K28" i="82"/>
  <c r="J28" i="82"/>
  <c r="I28" i="82"/>
  <c r="H28" i="82"/>
  <c r="G28" i="82"/>
  <c r="F28" i="82"/>
  <c r="E28" i="82"/>
  <c r="D28" i="82"/>
  <c r="C28" i="82"/>
  <c r="C27" i="82"/>
  <c r="V25" i="82"/>
  <c r="U25" i="82"/>
  <c r="T25" i="82"/>
  <c r="S25" i="82"/>
  <c r="R25" i="82"/>
  <c r="Q25" i="82"/>
  <c r="P25" i="82"/>
  <c r="O25" i="82"/>
  <c r="N25" i="82"/>
  <c r="M25" i="82"/>
  <c r="L25" i="82"/>
  <c r="K25" i="82"/>
  <c r="J25" i="82"/>
  <c r="I25" i="82"/>
  <c r="H25" i="82"/>
  <c r="G25" i="82"/>
  <c r="F25" i="82"/>
  <c r="E25" i="82"/>
  <c r="D25" i="82"/>
  <c r="C24" i="82"/>
  <c r="C25" i="82" s="1"/>
  <c r="V22" i="82"/>
  <c r="U22" i="82"/>
  <c r="T22" i="82"/>
  <c r="S22" i="82"/>
  <c r="R22" i="82"/>
  <c r="Q22" i="82"/>
  <c r="P22" i="82"/>
  <c r="O22" i="82"/>
  <c r="N22" i="82"/>
  <c r="M22" i="82"/>
  <c r="L22" i="82"/>
  <c r="K22" i="82"/>
  <c r="J22" i="82"/>
  <c r="I22" i="82"/>
  <c r="H22" i="82"/>
  <c r="G22" i="82"/>
  <c r="F22" i="82"/>
  <c r="E22" i="82"/>
  <c r="D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212" i="82" l="1"/>
  <c r="P149" i="82"/>
  <c r="C198" i="82"/>
  <c r="H218" i="82"/>
  <c r="L218" i="82"/>
  <c r="P218" i="82"/>
  <c r="T218" i="82"/>
  <c r="E218" i="82"/>
  <c r="I218" i="82"/>
  <c r="M218" i="82"/>
  <c r="Q218" i="82"/>
  <c r="U218" i="82"/>
  <c r="J218" i="82"/>
  <c r="N218" i="82"/>
  <c r="V218" i="82"/>
  <c r="J149" i="82"/>
  <c r="C234" i="82"/>
  <c r="C231" i="82"/>
  <c r="C217" i="82"/>
  <c r="C218" i="82" s="1"/>
  <c r="R218" i="82"/>
  <c r="C188" i="82"/>
  <c r="D218" i="82"/>
  <c r="C148" i="82"/>
  <c r="C149" i="82" s="1"/>
  <c r="C123" i="82"/>
  <c r="C116" i="82"/>
  <c r="D127" i="82"/>
  <c r="C107" i="82"/>
  <c r="H127" i="82"/>
  <c r="P127" i="82"/>
  <c r="I127" i="82"/>
  <c r="U127" i="82"/>
  <c r="F127" i="82"/>
  <c r="F236" i="82" s="1"/>
  <c r="J127" i="82"/>
  <c r="N127" i="82"/>
  <c r="R127" i="82"/>
  <c r="R236" i="82" s="1"/>
  <c r="V127" i="82"/>
  <c r="T127" i="82"/>
  <c r="E127" i="82"/>
  <c r="M127" i="82"/>
  <c r="Q127" i="82"/>
  <c r="L127" i="82"/>
  <c r="G127" i="82"/>
  <c r="K127" i="82"/>
  <c r="O127" i="82"/>
  <c r="S127" i="82"/>
  <c r="C64" i="82"/>
  <c r="D71" i="82"/>
  <c r="P71" i="82"/>
  <c r="T71" i="82"/>
  <c r="H71" i="82"/>
  <c r="L71" i="82"/>
  <c r="C54" i="82"/>
  <c r="C22" i="82"/>
  <c r="E71" i="82"/>
  <c r="I71" i="82"/>
  <c r="I236" i="82" s="1"/>
  <c r="M71" i="82"/>
  <c r="Q71" i="82"/>
  <c r="U71" i="82"/>
  <c r="F71" i="82"/>
  <c r="J71" i="82"/>
  <c r="N71" i="82"/>
  <c r="R71" i="82"/>
  <c r="V71" i="82"/>
  <c r="G71" i="82"/>
  <c r="K71" i="82"/>
  <c r="O71" i="82"/>
  <c r="S71" i="82"/>
  <c r="F218" i="82"/>
  <c r="C228" i="82"/>
  <c r="A237" i="81"/>
  <c r="A237" i="85"/>
  <c r="N236" i="82" l="1"/>
  <c r="G236" i="82"/>
  <c r="E236" i="82"/>
  <c r="C127" i="82"/>
  <c r="C71" i="82"/>
  <c r="T236" i="82"/>
  <c r="P236" i="82"/>
  <c r="D236" i="82"/>
  <c r="V236" i="82"/>
  <c r="O236" i="82"/>
  <c r="H236" i="82"/>
  <c r="Q236" i="82"/>
  <c r="J236" i="82"/>
  <c r="S236" i="82"/>
  <c r="L236" i="82"/>
  <c r="U236" i="82"/>
  <c r="K236" i="82"/>
  <c r="M236" i="82"/>
  <c r="G227" i="85"/>
  <c r="D228" i="85"/>
  <c r="C236" i="82" l="1"/>
  <c r="G223" i="85"/>
  <c r="P223" i="85"/>
  <c r="D133" i="75"/>
  <c r="G228" i="85" l="1"/>
  <c r="P228" i="85"/>
  <c r="F30" i="85" l="1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D30" i="85"/>
  <c r="V234" i="85"/>
  <c r="U234" i="85"/>
  <c r="T234" i="85"/>
  <c r="S234" i="85"/>
  <c r="R234" i="85"/>
  <c r="Q234" i="85"/>
  <c r="O234" i="85"/>
  <c r="N234" i="85"/>
  <c r="M234" i="85"/>
  <c r="L234" i="85"/>
  <c r="K234" i="85"/>
  <c r="J234" i="85"/>
  <c r="I234" i="85"/>
  <c r="H234" i="85"/>
  <c r="F234" i="85"/>
  <c r="E234" i="85"/>
  <c r="O228" i="85"/>
  <c r="N228" i="85"/>
  <c r="K228" i="85"/>
  <c r="J228" i="85"/>
  <c r="G234" i="85"/>
  <c r="P234" i="85"/>
  <c r="D234" i="85"/>
  <c r="I228" i="85" l="1"/>
  <c r="L228" i="85"/>
  <c r="H228" i="85"/>
  <c r="E228" i="85"/>
  <c r="R228" i="85"/>
  <c r="V228" i="85"/>
  <c r="S228" i="85"/>
  <c r="Q228" i="85"/>
  <c r="U228" i="85"/>
  <c r="M228" i="85"/>
  <c r="F228" i="85"/>
  <c r="T228" i="85"/>
  <c r="V231" i="85"/>
  <c r="U231" i="85"/>
  <c r="T231" i="85"/>
  <c r="S231" i="85"/>
  <c r="R231" i="85"/>
  <c r="Q231" i="85"/>
  <c r="P231" i="85"/>
  <c r="O231" i="85"/>
  <c r="N231" i="85"/>
  <c r="M231" i="85"/>
  <c r="L231" i="85"/>
  <c r="K231" i="85"/>
  <c r="J231" i="85"/>
  <c r="I231" i="85"/>
  <c r="H231" i="85"/>
  <c r="G231" i="85"/>
  <c r="F231" i="85"/>
  <c r="E231" i="85"/>
  <c r="D231" i="85"/>
  <c r="C230" i="85"/>
  <c r="V231" i="81"/>
  <c r="U231" i="81"/>
  <c r="T231" i="81"/>
  <c r="S231" i="81"/>
  <c r="R231" i="81"/>
  <c r="Q231" i="81"/>
  <c r="P231" i="81"/>
  <c r="O231" i="81"/>
  <c r="N231" i="81"/>
  <c r="M231" i="81"/>
  <c r="L231" i="81"/>
  <c r="K231" i="81"/>
  <c r="J231" i="81"/>
  <c r="I231" i="81"/>
  <c r="H231" i="81"/>
  <c r="G231" i="81"/>
  <c r="F231" i="81"/>
  <c r="E231" i="81"/>
  <c r="D231" i="81"/>
  <c r="C230" i="81"/>
  <c r="C231" i="85" l="1"/>
  <c r="C231" i="81"/>
  <c r="D40" i="85"/>
  <c r="D41" i="85"/>
  <c r="D42" i="85"/>
  <c r="D43" i="85"/>
  <c r="D39" i="85"/>
  <c r="E36" i="85"/>
  <c r="E37" i="85" s="1"/>
  <c r="F36" i="85"/>
  <c r="F37" i="85" s="1"/>
  <c r="G36" i="85"/>
  <c r="G37" i="85" s="1"/>
  <c r="H36" i="85"/>
  <c r="I36" i="85"/>
  <c r="I37" i="85" s="1"/>
  <c r="J36" i="85"/>
  <c r="J37" i="85" s="1"/>
  <c r="K36" i="85"/>
  <c r="K37" i="85" s="1"/>
  <c r="L36" i="85"/>
  <c r="L37" i="85" s="1"/>
  <c r="M36" i="85"/>
  <c r="M37" i="85" s="1"/>
  <c r="N36" i="85"/>
  <c r="N37" i="85" s="1"/>
  <c r="O36" i="85"/>
  <c r="O37" i="85" s="1"/>
  <c r="P36" i="85"/>
  <c r="P37" i="85" s="1"/>
  <c r="Q36" i="85"/>
  <c r="Q37" i="85" s="1"/>
  <c r="R36" i="85"/>
  <c r="R37" i="85" s="1"/>
  <c r="S36" i="85"/>
  <c r="S37" i="85" s="1"/>
  <c r="T36" i="85"/>
  <c r="T37" i="85" s="1"/>
  <c r="U36" i="85"/>
  <c r="U37" i="85" s="1"/>
  <c r="V36" i="85"/>
  <c r="V37" i="85" s="1"/>
  <c r="D36" i="85"/>
  <c r="D37" i="85" s="1"/>
  <c r="H37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D33" i="85"/>
  <c r="V37" i="81"/>
  <c r="U37" i="81"/>
  <c r="T37" i="81"/>
  <c r="S37" i="81"/>
  <c r="R37" i="81"/>
  <c r="Q37" i="81"/>
  <c r="P37" i="81"/>
  <c r="O37" i="81"/>
  <c r="N37" i="81"/>
  <c r="M37" i="81"/>
  <c r="L37" i="81"/>
  <c r="K37" i="81"/>
  <c r="J37" i="81"/>
  <c r="I37" i="81"/>
  <c r="H37" i="81"/>
  <c r="G37" i="81"/>
  <c r="F37" i="81"/>
  <c r="E37" i="81"/>
  <c r="D37" i="81"/>
  <c r="C36" i="81"/>
  <c r="C206" i="81"/>
  <c r="C210" i="81"/>
  <c r="C211" i="81"/>
  <c r="C209" i="81"/>
  <c r="C235" i="81"/>
  <c r="V234" i="81"/>
  <c r="U234" i="81"/>
  <c r="T234" i="81"/>
  <c r="S234" i="81"/>
  <c r="R234" i="81"/>
  <c r="Q234" i="81"/>
  <c r="P234" i="81"/>
  <c r="O234" i="81"/>
  <c r="N234" i="81"/>
  <c r="M234" i="81"/>
  <c r="L234" i="81"/>
  <c r="K234" i="81"/>
  <c r="J234" i="81"/>
  <c r="I234" i="81"/>
  <c r="H234" i="81"/>
  <c r="G234" i="81"/>
  <c r="F234" i="81"/>
  <c r="E234" i="81"/>
  <c r="D234" i="81"/>
  <c r="C233" i="81"/>
  <c r="V228" i="81"/>
  <c r="U228" i="81"/>
  <c r="T228" i="81"/>
  <c r="S228" i="81"/>
  <c r="R228" i="81"/>
  <c r="Q228" i="81"/>
  <c r="P228" i="81"/>
  <c r="O228" i="81"/>
  <c r="N228" i="81"/>
  <c r="M228" i="81"/>
  <c r="L228" i="81"/>
  <c r="K228" i="81"/>
  <c r="J228" i="81"/>
  <c r="I228" i="81"/>
  <c r="H228" i="81"/>
  <c r="G228" i="81"/>
  <c r="F228" i="81"/>
  <c r="E228" i="81"/>
  <c r="D228" i="81"/>
  <c r="C227" i="81"/>
  <c r="C226" i="81"/>
  <c r="C225" i="81"/>
  <c r="C224" i="81"/>
  <c r="C223" i="81"/>
  <c r="C222" i="81"/>
  <c r="C221" i="81"/>
  <c r="V217" i="81"/>
  <c r="U217" i="81"/>
  <c r="T217" i="81"/>
  <c r="S217" i="81"/>
  <c r="R217" i="81"/>
  <c r="Q217" i="81"/>
  <c r="P217" i="81"/>
  <c r="O217" i="81"/>
  <c r="N217" i="81"/>
  <c r="M217" i="81"/>
  <c r="L217" i="81"/>
  <c r="K217" i="81"/>
  <c r="J217" i="81"/>
  <c r="I217" i="81"/>
  <c r="H217" i="81"/>
  <c r="G217" i="81"/>
  <c r="F217" i="81"/>
  <c r="E217" i="81"/>
  <c r="D217" i="81"/>
  <c r="C216" i="81"/>
  <c r="C215" i="81"/>
  <c r="C214" i="81"/>
  <c r="V212" i="81"/>
  <c r="U212" i="81"/>
  <c r="T212" i="81"/>
  <c r="S212" i="81"/>
  <c r="R212" i="81"/>
  <c r="Q212" i="81"/>
  <c r="P212" i="81"/>
  <c r="O212" i="81"/>
  <c r="N212" i="81"/>
  <c r="M212" i="81"/>
  <c r="L212" i="81"/>
  <c r="K212" i="81"/>
  <c r="J212" i="81"/>
  <c r="I212" i="81"/>
  <c r="H212" i="81"/>
  <c r="G212" i="81"/>
  <c r="F212" i="81"/>
  <c r="E212" i="81"/>
  <c r="D212" i="81"/>
  <c r="V207" i="81"/>
  <c r="U207" i="81"/>
  <c r="T207" i="81"/>
  <c r="S207" i="81"/>
  <c r="R207" i="81"/>
  <c r="Q207" i="81"/>
  <c r="P207" i="81"/>
  <c r="O207" i="81"/>
  <c r="N207" i="81"/>
  <c r="M207" i="81"/>
  <c r="L207" i="81"/>
  <c r="K207" i="81"/>
  <c r="J207" i="81"/>
  <c r="I207" i="81"/>
  <c r="H207" i="81"/>
  <c r="G207" i="81"/>
  <c r="F207" i="81"/>
  <c r="E207" i="81"/>
  <c r="D207" i="81"/>
  <c r="V204" i="81"/>
  <c r="U204" i="81"/>
  <c r="T204" i="81"/>
  <c r="S204" i="81"/>
  <c r="R204" i="81"/>
  <c r="Q204" i="81"/>
  <c r="P204" i="81"/>
  <c r="O204" i="81"/>
  <c r="N204" i="81"/>
  <c r="M204" i="81"/>
  <c r="L204" i="81"/>
  <c r="K204" i="81"/>
  <c r="J204" i="81"/>
  <c r="I204" i="81"/>
  <c r="H204" i="81"/>
  <c r="G204" i="81"/>
  <c r="F204" i="81"/>
  <c r="E204" i="81"/>
  <c r="D204" i="81"/>
  <c r="C204" i="81"/>
  <c r="V198" i="81"/>
  <c r="U198" i="81"/>
  <c r="T198" i="81"/>
  <c r="S198" i="81"/>
  <c r="R198" i="81"/>
  <c r="Q198" i="81"/>
  <c r="P198" i="81"/>
  <c r="O198" i="81"/>
  <c r="N198" i="81"/>
  <c r="M198" i="81"/>
  <c r="L198" i="81"/>
  <c r="K198" i="81"/>
  <c r="J198" i="81"/>
  <c r="I198" i="81"/>
  <c r="H198" i="81"/>
  <c r="G198" i="81"/>
  <c r="F198" i="81"/>
  <c r="E198" i="81"/>
  <c r="D198" i="81"/>
  <c r="C197" i="81"/>
  <c r="C196" i="81"/>
  <c r="C195" i="81"/>
  <c r="V193" i="81"/>
  <c r="U193" i="81"/>
  <c r="T193" i="81"/>
  <c r="S193" i="81"/>
  <c r="R193" i="81"/>
  <c r="Q193" i="81"/>
  <c r="P193" i="81"/>
  <c r="O193" i="81"/>
  <c r="N193" i="81"/>
  <c r="M193" i="81"/>
  <c r="L193" i="81"/>
  <c r="K193" i="81"/>
  <c r="J193" i="81"/>
  <c r="I193" i="81"/>
  <c r="H193" i="81"/>
  <c r="G193" i="81"/>
  <c r="F193" i="81"/>
  <c r="E193" i="81"/>
  <c r="D193" i="81"/>
  <c r="C192" i="81"/>
  <c r="C191" i="81"/>
  <c r="C190" i="81"/>
  <c r="V188" i="81"/>
  <c r="U188" i="81"/>
  <c r="T188" i="81"/>
  <c r="S188" i="81"/>
  <c r="R188" i="81"/>
  <c r="Q188" i="81"/>
  <c r="P188" i="81"/>
  <c r="O188" i="81"/>
  <c r="N188" i="81"/>
  <c r="M188" i="81"/>
  <c r="L188" i="81"/>
  <c r="K188" i="81"/>
  <c r="J188" i="81"/>
  <c r="I188" i="81"/>
  <c r="H188" i="81"/>
  <c r="G188" i="81"/>
  <c r="F188" i="81"/>
  <c r="E188" i="81"/>
  <c r="C187" i="81"/>
  <c r="C186" i="81"/>
  <c r="C185" i="81"/>
  <c r="C184" i="81"/>
  <c r="C183" i="81"/>
  <c r="C182" i="81"/>
  <c r="C181" i="81"/>
  <c r="C180" i="81"/>
  <c r="C179" i="81"/>
  <c r="C178" i="81"/>
  <c r="C177" i="81"/>
  <c r="C176" i="81"/>
  <c r="C175" i="81"/>
  <c r="C174" i="81"/>
  <c r="C173" i="81"/>
  <c r="C172" i="81"/>
  <c r="C171" i="81"/>
  <c r="C170" i="81"/>
  <c r="C169" i="81"/>
  <c r="C168" i="81"/>
  <c r="C167" i="81"/>
  <c r="C166" i="81"/>
  <c r="C165" i="81"/>
  <c r="C164" i="81"/>
  <c r="C163" i="81"/>
  <c r="C162" i="81"/>
  <c r="C161" i="81"/>
  <c r="C160" i="81"/>
  <c r="C159" i="81"/>
  <c r="C158" i="81"/>
  <c r="C157" i="81"/>
  <c r="C156" i="81"/>
  <c r="C155" i="81"/>
  <c r="C154" i="81"/>
  <c r="C153" i="81"/>
  <c r="C152" i="81"/>
  <c r="V148" i="81"/>
  <c r="U148" i="81"/>
  <c r="T148" i="81"/>
  <c r="S148" i="81"/>
  <c r="R148" i="81"/>
  <c r="Q148" i="81"/>
  <c r="P148" i="81"/>
  <c r="O148" i="81"/>
  <c r="N148" i="81"/>
  <c r="M148" i="81"/>
  <c r="L148" i="81"/>
  <c r="K148" i="81"/>
  <c r="J148" i="81"/>
  <c r="I148" i="81"/>
  <c r="H148" i="81"/>
  <c r="G148" i="81"/>
  <c r="F148" i="81"/>
  <c r="E148" i="81"/>
  <c r="D148" i="81"/>
  <c r="C147" i="81"/>
  <c r="C146" i="81"/>
  <c r="C145" i="81"/>
  <c r="C144" i="81"/>
  <c r="C143" i="81"/>
  <c r="C142" i="81"/>
  <c r="C141" i="81"/>
  <c r="C140" i="81"/>
  <c r="C139" i="81"/>
  <c r="C138" i="81"/>
  <c r="C137" i="81"/>
  <c r="V135" i="81"/>
  <c r="U135" i="81"/>
  <c r="T135" i="81"/>
  <c r="S135" i="81"/>
  <c r="R135" i="81"/>
  <c r="Q135" i="81"/>
  <c r="P135" i="81"/>
  <c r="O135" i="81"/>
  <c r="N135" i="81"/>
  <c r="M135" i="81"/>
  <c r="L135" i="81"/>
  <c r="K135" i="81"/>
  <c r="J135" i="81"/>
  <c r="I135" i="81"/>
  <c r="H135" i="81"/>
  <c r="G135" i="81"/>
  <c r="F135" i="81"/>
  <c r="E135" i="81"/>
  <c r="D135" i="81"/>
  <c r="C134" i="81"/>
  <c r="V126" i="81"/>
  <c r="U126" i="81"/>
  <c r="T126" i="81"/>
  <c r="S126" i="81"/>
  <c r="R126" i="81"/>
  <c r="Q126" i="81"/>
  <c r="P126" i="81"/>
  <c r="O126" i="81"/>
  <c r="N126" i="81"/>
  <c r="M126" i="81"/>
  <c r="L126" i="81"/>
  <c r="K126" i="81"/>
  <c r="J126" i="81"/>
  <c r="I126" i="81"/>
  <c r="H126" i="81"/>
  <c r="G126" i="81"/>
  <c r="F126" i="81"/>
  <c r="E126" i="81"/>
  <c r="D126" i="81"/>
  <c r="C125" i="81"/>
  <c r="V123" i="81"/>
  <c r="U123" i="81"/>
  <c r="T123" i="81"/>
  <c r="S123" i="81"/>
  <c r="R123" i="81"/>
  <c r="Q123" i="81"/>
  <c r="P123" i="81"/>
  <c r="O123" i="81"/>
  <c r="N123" i="81"/>
  <c r="M123" i="81"/>
  <c r="L123" i="81"/>
  <c r="K123" i="81"/>
  <c r="J123" i="81"/>
  <c r="I123" i="81"/>
  <c r="H123" i="81"/>
  <c r="G123" i="81"/>
  <c r="F123" i="81"/>
  <c r="E123" i="81"/>
  <c r="D123" i="81"/>
  <c r="C122" i="81"/>
  <c r="C121" i="81"/>
  <c r="V119" i="81"/>
  <c r="U119" i="81"/>
  <c r="T119" i="81"/>
  <c r="S119" i="81"/>
  <c r="R119" i="81"/>
  <c r="Q119" i="81"/>
  <c r="P119" i="81"/>
  <c r="O119" i="81"/>
  <c r="N119" i="81"/>
  <c r="M119" i="81"/>
  <c r="L119" i="81"/>
  <c r="K119" i="81"/>
  <c r="J119" i="81"/>
  <c r="I119" i="81"/>
  <c r="H119" i="81"/>
  <c r="G119" i="81"/>
  <c r="F119" i="81"/>
  <c r="E119" i="81"/>
  <c r="D119" i="81"/>
  <c r="C118" i="81"/>
  <c r="V116" i="81"/>
  <c r="U116" i="81"/>
  <c r="T116" i="81"/>
  <c r="S116" i="81"/>
  <c r="R116" i="81"/>
  <c r="Q116" i="81"/>
  <c r="P116" i="81"/>
  <c r="O116" i="81"/>
  <c r="N116" i="81"/>
  <c r="M116" i="81"/>
  <c r="L116" i="81"/>
  <c r="K116" i="81"/>
  <c r="J116" i="81"/>
  <c r="I116" i="81"/>
  <c r="H116" i="81"/>
  <c r="G116" i="81"/>
  <c r="F116" i="81"/>
  <c r="E116" i="81"/>
  <c r="D116" i="81"/>
  <c r="C115" i="81"/>
  <c r="C114" i="81"/>
  <c r="C113" i="81"/>
  <c r="C112" i="81"/>
  <c r="C111" i="81"/>
  <c r="C110" i="81"/>
  <c r="C109" i="81"/>
  <c r="V107" i="81"/>
  <c r="U107" i="81"/>
  <c r="T107" i="81"/>
  <c r="S107" i="81"/>
  <c r="R107" i="81"/>
  <c r="Q107" i="81"/>
  <c r="P107" i="81"/>
  <c r="O107" i="81"/>
  <c r="N107" i="81"/>
  <c r="M107" i="81"/>
  <c r="L107" i="81"/>
  <c r="K107" i="81"/>
  <c r="J107" i="81"/>
  <c r="I107" i="81"/>
  <c r="H107" i="81"/>
  <c r="G107" i="81"/>
  <c r="F107" i="81"/>
  <c r="E107" i="81"/>
  <c r="D107" i="81"/>
  <c r="C106" i="81"/>
  <c r="C105" i="81"/>
  <c r="C104" i="81"/>
  <c r="C103" i="81"/>
  <c r="C102" i="81"/>
  <c r="C101" i="81"/>
  <c r="C100" i="81"/>
  <c r="C99" i="81"/>
  <c r="C98" i="81"/>
  <c r="C97" i="81"/>
  <c r="C96" i="81"/>
  <c r="C95" i="81"/>
  <c r="C94" i="81"/>
  <c r="C93" i="81"/>
  <c r="C92" i="81"/>
  <c r="C91" i="81"/>
  <c r="C90" i="81"/>
  <c r="C89" i="81"/>
  <c r="C88" i="81"/>
  <c r="C87" i="81"/>
  <c r="C86" i="81"/>
  <c r="C85" i="81"/>
  <c r="C84" i="81"/>
  <c r="C83" i="81"/>
  <c r="C82" i="81"/>
  <c r="C81" i="81"/>
  <c r="C80" i="81"/>
  <c r="C79" i="81"/>
  <c r="C78" i="81"/>
  <c r="C77" i="81"/>
  <c r="C76" i="81"/>
  <c r="C75" i="81"/>
  <c r="C74" i="81"/>
  <c r="V70" i="81"/>
  <c r="U70" i="81"/>
  <c r="T70" i="81"/>
  <c r="S70" i="81"/>
  <c r="R70" i="81"/>
  <c r="Q70" i="81"/>
  <c r="P70" i="81"/>
  <c r="O70" i="81"/>
  <c r="N70" i="81"/>
  <c r="M70" i="81"/>
  <c r="L70" i="81"/>
  <c r="K70" i="81"/>
  <c r="J70" i="81"/>
  <c r="I70" i="81"/>
  <c r="H70" i="81"/>
  <c r="G70" i="81"/>
  <c r="F70" i="81"/>
  <c r="E70" i="81"/>
  <c r="D70" i="81"/>
  <c r="C69" i="81"/>
  <c r="V67" i="81"/>
  <c r="U67" i="81"/>
  <c r="T67" i="81"/>
  <c r="S67" i="81"/>
  <c r="R67" i="81"/>
  <c r="Q67" i="81"/>
  <c r="P67" i="81"/>
  <c r="O67" i="81"/>
  <c r="N67" i="81"/>
  <c r="M67" i="81"/>
  <c r="L67" i="81"/>
  <c r="K67" i="81"/>
  <c r="J67" i="81"/>
  <c r="I67" i="81"/>
  <c r="H67" i="81"/>
  <c r="G67" i="81"/>
  <c r="F67" i="81"/>
  <c r="E67" i="81"/>
  <c r="D67" i="81"/>
  <c r="C66" i="81"/>
  <c r="V64" i="81"/>
  <c r="U64" i="81"/>
  <c r="T64" i="81"/>
  <c r="S64" i="81"/>
  <c r="R64" i="81"/>
  <c r="Q64" i="81"/>
  <c r="P64" i="81"/>
  <c r="O64" i="81"/>
  <c r="N64" i="81"/>
  <c r="M64" i="81"/>
  <c r="L64" i="81"/>
  <c r="K64" i="81"/>
  <c r="J64" i="81"/>
  <c r="I64" i="81"/>
  <c r="H64" i="81"/>
  <c r="G64" i="81"/>
  <c r="F64" i="81"/>
  <c r="E64" i="81"/>
  <c r="D64" i="81"/>
  <c r="C63" i="81"/>
  <c r="C62" i="81"/>
  <c r="C61" i="81"/>
  <c r="V59" i="81"/>
  <c r="U59" i="81"/>
  <c r="T59" i="81"/>
  <c r="S59" i="81"/>
  <c r="R59" i="81"/>
  <c r="Q59" i="81"/>
  <c r="P59" i="81"/>
  <c r="O59" i="81"/>
  <c r="N59" i="81"/>
  <c r="M59" i="81"/>
  <c r="L59" i="81"/>
  <c r="K59" i="81"/>
  <c r="J59" i="81"/>
  <c r="I59" i="81"/>
  <c r="H59" i="81"/>
  <c r="G59" i="81"/>
  <c r="F59" i="81"/>
  <c r="E59" i="81"/>
  <c r="D59" i="81"/>
  <c r="C58" i="81"/>
  <c r="C57" i="81"/>
  <c r="C56" i="81"/>
  <c r="V54" i="81"/>
  <c r="U54" i="81"/>
  <c r="T54" i="81"/>
  <c r="S54" i="81"/>
  <c r="R54" i="81"/>
  <c r="Q54" i="81"/>
  <c r="P54" i="81"/>
  <c r="O54" i="81"/>
  <c r="N54" i="81"/>
  <c r="M54" i="81"/>
  <c r="L54" i="81"/>
  <c r="K54" i="81"/>
  <c r="J54" i="81"/>
  <c r="I54" i="81"/>
  <c r="H54" i="81"/>
  <c r="G54" i="81"/>
  <c r="F54" i="81"/>
  <c r="E54" i="81"/>
  <c r="D54" i="81"/>
  <c r="C53" i="81"/>
  <c r="C52" i="81"/>
  <c r="C51" i="81"/>
  <c r="C50" i="81"/>
  <c r="C49" i="81"/>
  <c r="C48" i="81"/>
  <c r="C47" i="81"/>
  <c r="C46" i="81"/>
  <c r="V44" i="81"/>
  <c r="U44" i="81"/>
  <c r="T44" i="81"/>
  <c r="S44" i="81"/>
  <c r="R44" i="81"/>
  <c r="Q44" i="81"/>
  <c r="P44" i="81"/>
  <c r="O44" i="81"/>
  <c r="N44" i="81"/>
  <c r="M44" i="81"/>
  <c r="L44" i="81"/>
  <c r="K44" i="81"/>
  <c r="J44" i="81"/>
  <c r="I44" i="81"/>
  <c r="H44" i="81"/>
  <c r="G44" i="81"/>
  <c r="F44" i="81"/>
  <c r="E44" i="81"/>
  <c r="D44" i="81"/>
  <c r="C43" i="81"/>
  <c r="C42" i="81"/>
  <c r="C41" i="81"/>
  <c r="C40" i="81"/>
  <c r="C39" i="81"/>
  <c r="V34" i="81"/>
  <c r="U34" i="81"/>
  <c r="T34" i="81"/>
  <c r="S34" i="81"/>
  <c r="R34" i="81"/>
  <c r="Q34" i="81"/>
  <c r="P34" i="81"/>
  <c r="O34" i="81"/>
  <c r="N34" i="81"/>
  <c r="M34" i="81"/>
  <c r="L34" i="81"/>
  <c r="K34" i="81"/>
  <c r="J34" i="81"/>
  <c r="I34" i="81"/>
  <c r="H34" i="81"/>
  <c r="G34" i="81"/>
  <c r="F34" i="81"/>
  <c r="E34" i="81"/>
  <c r="D34" i="81"/>
  <c r="C33" i="81"/>
  <c r="V31" i="81"/>
  <c r="U31" i="81"/>
  <c r="T31" i="81"/>
  <c r="S31" i="81"/>
  <c r="R31" i="81"/>
  <c r="Q31" i="81"/>
  <c r="P31" i="81"/>
  <c r="O31" i="81"/>
  <c r="N31" i="81"/>
  <c r="M31" i="81"/>
  <c r="L31" i="81"/>
  <c r="K31" i="81"/>
  <c r="J31" i="81"/>
  <c r="I31" i="81"/>
  <c r="H31" i="81"/>
  <c r="G31" i="81"/>
  <c r="F31" i="81"/>
  <c r="E31" i="81"/>
  <c r="D31" i="81"/>
  <c r="C30" i="81"/>
  <c r="V28" i="81"/>
  <c r="U28" i="81"/>
  <c r="T28" i="81"/>
  <c r="S28" i="81"/>
  <c r="R28" i="81"/>
  <c r="Q28" i="81"/>
  <c r="P28" i="81"/>
  <c r="O28" i="81"/>
  <c r="N28" i="81"/>
  <c r="M28" i="81"/>
  <c r="L28" i="81"/>
  <c r="K28" i="81"/>
  <c r="J28" i="81"/>
  <c r="I28" i="81"/>
  <c r="H28" i="81"/>
  <c r="G28" i="81"/>
  <c r="F28" i="81"/>
  <c r="E28" i="81"/>
  <c r="D28" i="81"/>
  <c r="C27" i="81"/>
  <c r="V25" i="81"/>
  <c r="U25" i="81"/>
  <c r="T25" i="81"/>
  <c r="S25" i="81"/>
  <c r="R25" i="81"/>
  <c r="Q25" i="81"/>
  <c r="P25" i="81"/>
  <c r="O25" i="81"/>
  <c r="N25" i="81"/>
  <c r="M25" i="81"/>
  <c r="L25" i="81"/>
  <c r="K25" i="81"/>
  <c r="J25" i="81"/>
  <c r="I25" i="81"/>
  <c r="H25" i="81"/>
  <c r="G25" i="81"/>
  <c r="F25" i="81"/>
  <c r="E25" i="81"/>
  <c r="D25" i="81"/>
  <c r="C24" i="81"/>
  <c r="V22" i="81"/>
  <c r="U22" i="81"/>
  <c r="T22" i="81"/>
  <c r="S22" i="81"/>
  <c r="R22" i="81"/>
  <c r="Q22" i="81"/>
  <c r="P22" i="81"/>
  <c r="O22" i="81"/>
  <c r="N22" i="81"/>
  <c r="M22" i="81"/>
  <c r="L22" i="81"/>
  <c r="K22" i="81"/>
  <c r="J22" i="81"/>
  <c r="I22" i="81"/>
  <c r="H22" i="81"/>
  <c r="G22" i="81"/>
  <c r="F22" i="81"/>
  <c r="E22" i="81"/>
  <c r="D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25" i="81" l="1"/>
  <c r="C119" i="81"/>
  <c r="C207" i="81"/>
  <c r="C28" i="81"/>
  <c r="C126" i="81"/>
  <c r="C135" i="81"/>
  <c r="C67" i="81"/>
  <c r="C70" i="81"/>
  <c r="F149" i="81"/>
  <c r="J149" i="81"/>
  <c r="N149" i="81"/>
  <c r="R149" i="81"/>
  <c r="V149" i="81"/>
  <c r="E149" i="81"/>
  <c r="I149" i="81"/>
  <c r="M149" i="81"/>
  <c r="Q149" i="81"/>
  <c r="U149" i="81"/>
  <c r="C59" i="81"/>
  <c r="C212" i="81"/>
  <c r="C31" i="81"/>
  <c r="E71" i="81"/>
  <c r="C123" i="81"/>
  <c r="D149" i="81"/>
  <c r="H149" i="81"/>
  <c r="L149" i="81"/>
  <c r="P149" i="81"/>
  <c r="T149" i="81"/>
  <c r="F218" i="81"/>
  <c r="J218" i="81"/>
  <c r="N218" i="81"/>
  <c r="R218" i="81"/>
  <c r="V218" i="81"/>
  <c r="G218" i="81"/>
  <c r="C37" i="81"/>
  <c r="C34" i="81"/>
  <c r="C44" i="81"/>
  <c r="G149" i="81"/>
  <c r="K149" i="81"/>
  <c r="O149" i="81"/>
  <c r="S149" i="81"/>
  <c r="E218" i="81"/>
  <c r="I218" i="81"/>
  <c r="M218" i="81"/>
  <c r="Q218" i="81"/>
  <c r="U218" i="81"/>
  <c r="C37" i="85"/>
  <c r="C36" i="85"/>
  <c r="C234" i="81"/>
  <c r="K218" i="81"/>
  <c r="O218" i="81"/>
  <c r="S218" i="81"/>
  <c r="H218" i="81"/>
  <c r="L218" i="81"/>
  <c r="P218" i="81"/>
  <c r="T218" i="81"/>
  <c r="C217" i="81"/>
  <c r="C198" i="81"/>
  <c r="C193" i="81"/>
  <c r="C188" i="81"/>
  <c r="C148" i="81"/>
  <c r="C149" i="81" s="1"/>
  <c r="F127" i="81"/>
  <c r="R127" i="81"/>
  <c r="V127" i="81"/>
  <c r="J127" i="81"/>
  <c r="N127" i="81"/>
  <c r="C116" i="81"/>
  <c r="G127" i="81"/>
  <c r="K127" i="81"/>
  <c r="O127" i="81"/>
  <c r="S127" i="81"/>
  <c r="C107" i="81"/>
  <c r="D127" i="81"/>
  <c r="H127" i="81"/>
  <c r="L127" i="81"/>
  <c r="P127" i="81"/>
  <c r="T127" i="81"/>
  <c r="E127" i="81"/>
  <c r="I127" i="81"/>
  <c r="M127" i="81"/>
  <c r="Q127" i="81"/>
  <c r="U127" i="81"/>
  <c r="Q71" i="81"/>
  <c r="M71" i="81"/>
  <c r="I71" i="81"/>
  <c r="U71" i="81"/>
  <c r="U236" i="81" s="1"/>
  <c r="C64" i="81"/>
  <c r="C54" i="81"/>
  <c r="D71" i="81"/>
  <c r="C22" i="81"/>
  <c r="F71" i="81"/>
  <c r="J71" i="81"/>
  <c r="N71" i="81"/>
  <c r="R71" i="81"/>
  <c r="V71" i="81"/>
  <c r="G71" i="81"/>
  <c r="G236" i="81" s="1"/>
  <c r="K71" i="81"/>
  <c r="O71" i="81"/>
  <c r="S71" i="81"/>
  <c r="H71" i="81"/>
  <c r="L71" i="81"/>
  <c r="P71" i="81"/>
  <c r="T71" i="81"/>
  <c r="C228" i="81"/>
  <c r="D188" i="81"/>
  <c r="D218" i="81" s="1"/>
  <c r="N236" i="81" l="1"/>
  <c r="D236" i="81"/>
  <c r="I236" i="81"/>
  <c r="V236" i="81"/>
  <c r="T236" i="81"/>
  <c r="S236" i="81"/>
  <c r="R236" i="81"/>
  <c r="Q236" i="81"/>
  <c r="P236" i="81"/>
  <c r="O236" i="81"/>
  <c r="M236" i="81"/>
  <c r="L236" i="81"/>
  <c r="K236" i="81"/>
  <c r="J236" i="81"/>
  <c r="H236" i="81"/>
  <c r="F236" i="81"/>
  <c r="E236" i="81"/>
  <c r="C127" i="81"/>
  <c r="C71" i="81"/>
  <c r="C218" i="81"/>
  <c r="C236" i="81" l="1"/>
  <c r="C201" i="78" l="1"/>
  <c r="F191" i="63"/>
  <c r="G191" i="63"/>
  <c r="H191" i="63"/>
  <c r="I191" i="63"/>
  <c r="J191" i="63"/>
  <c r="K191" i="63"/>
  <c r="L191" i="63"/>
  <c r="M191" i="63"/>
  <c r="N191" i="63"/>
  <c r="O191" i="63"/>
  <c r="P191" i="63"/>
  <c r="Q191" i="63"/>
  <c r="R191" i="63"/>
  <c r="S191" i="63"/>
  <c r="T191" i="63"/>
  <c r="U191" i="63"/>
  <c r="V191" i="63"/>
  <c r="C22" i="63"/>
  <c r="C22" i="62" l="1"/>
  <c r="C25" i="62"/>
  <c r="C35" i="62"/>
  <c r="C45" i="62"/>
  <c r="C50" i="62"/>
  <c r="C55" i="62"/>
  <c r="C58" i="62"/>
  <c r="C61" i="62"/>
  <c r="C87" i="62"/>
  <c r="C94" i="62"/>
  <c r="C118" i="62"/>
  <c r="C119" i="62" s="1"/>
  <c r="C163" i="62"/>
  <c r="C168" i="62"/>
  <c r="C177" i="62"/>
  <c r="C182" i="62"/>
  <c r="C62" i="62" l="1"/>
  <c r="Q202" i="79" l="1"/>
  <c r="E228" i="80" l="1"/>
  <c r="F228" i="80"/>
  <c r="G228" i="80"/>
  <c r="H228" i="80"/>
  <c r="I228" i="80"/>
  <c r="J228" i="80"/>
  <c r="K228" i="80"/>
  <c r="L228" i="80"/>
  <c r="M228" i="80"/>
  <c r="N228" i="80"/>
  <c r="O228" i="80"/>
  <c r="P228" i="80"/>
  <c r="Q228" i="80"/>
  <c r="R228" i="80"/>
  <c r="S228" i="80"/>
  <c r="T228" i="80"/>
  <c r="U228" i="80"/>
  <c r="V228" i="80"/>
  <c r="D228" i="80"/>
  <c r="C227" i="80"/>
  <c r="E225" i="80"/>
  <c r="D225" i="80"/>
  <c r="A231" i="80" l="1"/>
  <c r="T217" i="85"/>
  <c r="M217" i="85"/>
  <c r="E217" i="85" l="1"/>
  <c r="Q217" i="85"/>
  <c r="S217" i="85"/>
  <c r="D217" i="85"/>
  <c r="O217" i="85"/>
  <c r="U217" i="85"/>
  <c r="R217" i="85"/>
  <c r="V217" i="85"/>
  <c r="I217" i="85"/>
  <c r="L217" i="85"/>
  <c r="N217" i="85"/>
  <c r="H217" i="85"/>
  <c r="K217" i="85"/>
  <c r="G217" i="85"/>
  <c r="P217" i="85"/>
  <c r="J217" i="85"/>
  <c r="F217" i="85"/>
  <c r="T107" i="85"/>
  <c r="P107" i="85"/>
  <c r="L107" i="85"/>
  <c r="H107" i="85"/>
  <c r="S107" i="85"/>
  <c r="O107" i="85"/>
  <c r="K107" i="85"/>
  <c r="G107" i="85"/>
  <c r="V107" i="85"/>
  <c r="R107" i="85"/>
  <c r="N107" i="85"/>
  <c r="J107" i="85"/>
  <c r="F107" i="85"/>
  <c r="U107" i="85"/>
  <c r="Q107" i="85"/>
  <c r="M107" i="85"/>
  <c r="I107" i="85"/>
  <c r="E107" i="85"/>
  <c r="C134" i="85"/>
  <c r="C87" i="85"/>
  <c r="C88" i="85"/>
  <c r="C89" i="85"/>
  <c r="C91" i="85"/>
  <c r="C92" i="85"/>
  <c r="C93" i="85"/>
  <c r="C95" i="85"/>
  <c r="C96" i="85"/>
  <c r="C97" i="85"/>
  <c r="C99" i="85"/>
  <c r="C100" i="85"/>
  <c r="C101" i="85"/>
  <c r="C103" i="85"/>
  <c r="C104" i="85"/>
  <c r="C105" i="85"/>
  <c r="C106" i="85"/>
  <c r="C85" i="85"/>
  <c r="C102" i="85"/>
  <c r="C98" i="85"/>
  <c r="C94" i="85"/>
  <c r="C90" i="85"/>
  <c r="E34" i="85"/>
  <c r="F34" i="85"/>
  <c r="G34" i="85"/>
  <c r="H34" i="85"/>
  <c r="I34" i="85"/>
  <c r="J34" i="85"/>
  <c r="K34" i="85"/>
  <c r="L34" i="85"/>
  <c r="M34" i="85"/>
  <c r="N34" i="85"/>
  <c r="O34" i="85"/>
  <c r="P34" i="85"/>
  <c r="Q34" i="85"/>
  <c r="R34" i="85"/>
  <c r="S34" i="85"/>
  <c r="T34" i="85"/>
  <c r="U34" i="85"/>
  <c r="V34" i="85"/>
  <c r="D34" i="85"/>
  <c r="V34" i="80"/>
  <c r="U34" i="80"/>
  <c r="T34" i="80"/>
  <c r="S34" i="80"/>
  <c r="R34" i="80"/>
  <c r="Q34" i="80"/>
  <c r="P34" i="80"/>
  <c r="O34" i="80"/>
  <c r="N34" i="80"/>
  <c r="M34" i="80"/>
  <c r="L34" i="80"/>
  <c r="K34" i="80"/>
  <c r="J34" i="80"/>
  <c r="I34" i="80"/>
  <c r="H34" i="80"/>
  <c r="G34" i="80"/>
  <c r="F34" i="80"/>
  <c r="E34" i="80"/>
  <c r="D34" i="80"/>
  <c r="C33" i="80"/>
  <c r="C34" i="80" l="1"/>
  <c r="C34" i="85"/>
  <c r="C33" i="85"/>
  <c r="C88" i="80"/>
  <c r="C87" i="80"/>
  <c r="C86" i="80"/>
  <c r="C85" i="80"/>
  <c r="C84" i="80"/>
  <c r="C83" i="80"/>
  <c r="C82" i="80"/>
  <c r="C81" i="80"/>
  <c r="C80" i="80"/>
  <c r="C79" i="80"/>
  <c r="C78" i="80"/>
  <c r="C92" i="80"/>
  <c r="C91" i="80"/>
  <c r="C90" i="80"/>
  <c r="C89" i="80"/>
  <c r="C77" i="80"/>
  <c r="C76" i="80"/>
  <c r="C75" i="80"/>
  <c r="C74" i="80"/>
  <c r="C73" i="80"/>
  <c r="C72" i="80"/>
  <c r="C229" i="80"/>
  <c r="V225" i="80"/>
  <c r="U225" i="80"/>
  <c r="T225" i="80"/>
  <c r="S225" i="80"/>
  <c r="R225" i="80"/>
  <c r="Q225" i="80"/>
  <c r="P225" i="80"/>
  <c r="O225" i="80"/>
  <c r="N225" i="80"/>
  <c r="M225" i="80"/>
  <c r="L225" i="80"/>
  <c r="K225" i="80"/>
  <c r="J225" i="80"/>
  <c r="I225" i="80"/>
  <c r="H225" i="80"/>
  <c r="G225" i="80"/>
  <c r="F225" i="80"/>
  <c r="C224" i="80"/>
  <c r="C223" i="80"/>
  <c r="C222" i="80"/>
  <c r="C221" i="80"/>
  <c r="C220" i="80"/>
  <c r="C219" i="80"/>
  <c r="C218" i="80"/>
  <c r="V214" i="80"/>
  <c r="U214" i="80"/>
  <c r="T214" i="80"/>
  <c r="S214" i="80"/>
  <c r="R214" i="80"/>
  <c r="Q214" i="80"/>
  <c r="P214" i="80"/>
  <c r="O214" i="80"/>
  <c r="N214" i="80"/>
  <c r="M214" i="80"/>
  <c r="L214" i="80"/>
  <c r="K214" i="80"/>
  <c r="J214" i="80"/>
  <c r="I214" i="80"/>
  <c r="H214" i="80"/>
  <c r="G214" i="80"/>
  <c r="F214" i="80"/>
  <c r="E214" i="80"/>
  <c r="D214" i="80"/>
  <c r="C213" i="80"/>
  <c r="C212" i="80"/>
  <c r="C211" i="80"/>
  <c r="V209" i="80"/>
  <c r="U209" i="80"/>
  <c r="T209" i="80"/>
  <c r="S209" i="80"/>
  <c r="R209" i="80"/>
  <c r="Q209" i="80"/>
  <c r="P209" i="80"/>
  <c r="O209" i="80"/>
  <c r="N209" i="80"/>
  <c r="M209" i="80"/>
  <c r="L209" i="80"/>
  <c r="K209" i="80"/>
  <c r="J209" i="80"/>
  <c r="I209" i="80"/>
  <c r="H209" i="80"/>
  <c r="G209" i="80"/>
  <c r="F209" i="80"/>
  <c r="E209" i="80"/>
  <c r="D209" i="80"/>
  <c r="C209" i="80"/>
  <c r="V204" i="80"/>
  <c r="U204" i="80"/>
  <c r="T204" i="80"/>
  <c r="S204" i="80"/>
  <c r="R204" i="80"/>
  <c r="Q204" i="80"/>
  <c r="P204" i="80"/>
  <c r="O204" i="80"/>
  <c r="N204" i="80"/>
  <c r="M204" i="80"/>
  <c r="L204" i="80"/>
  <c r="K204" i="80"/>
  <c r="J204" i="80"/>
  <c r="I204" i="80"/>
  <c r="H204" i="80"/>
  <c r="G204" i="80"/>
  <c r="F204" i="80"/>
  <c r="E204" i="80"/>
  <c r="D204" i="80"/>
  <c r="C204" i="80"/>
  <c r="V201" i="80"/>
  <c r="U201" i="80"/>
  <c r="T201" i="80"/>
  <c r="S201" i="80"/>
  <c r="R201" i="80"/>
  <c r="Q201" i="80"/>
  <c r="P201" i="80"/>
  <c r="O201" i="80"/>
  <c r="N201" i="80"/>
  <c r="M201" i="80"/>
  <c r="L201" i="80"/>
  <c r="K201" i="80"/>
  <c r="J201" i="80"/>
  <c r="I201" i="80"/>
  <c r="H201" i="80"/>
  <c r="G201" i="80"/>
  <c r="F201" i="80"/>
  <c r="E201" i="80"/>
  <c r="D201" i="80"/>
  <c r="C201" i="80"/>
  <c r="V195" i="80"/>
  <c r="U195" i="80"/>
  <c r="T195" i="80"/>
  <c r="S195" i="80"/>
  <c r="R195" i="80"/>
  <c r="Q195" i="80"/>
  <c r="P195" i="80"/>
  <c r="O195" i="80"/>
  <c r="N195" i="80"/>
  <c r="M195" i="80"/>
  <c r="L195" i="80"/>
  <c r="K195" i="80"/>
  <c r="J195" i="80"/>
  <c r="I195" i="80"/>
  <c r="H195" i="80"/>
  <c r="G195" i="80"/>
  <c r="F195" i="80"/>
  <c r="E195" i="80"/>
  <c r="D195" i="80"/>
  <c r="C194" i="80"/>
  <c r="C193" i="80"/>
  <c r="C192" i="80"/>
  <c r="V190" i="80"/>
  <c r="U190" i="80"/>
  <c r="T190" i="80"/>
  <c r="S190" i="80"/>
  <c r="R190" i="80"/>
  <c r="Q190" i="80"/>
  <c r="P190" i="80"/>
  <c r="O190" i="80"/>
  <c r="N190" i="80"/>
  <c r="M190" i="80"/>
  <c r="L190" i="80"/>
  <c r="K190" i="80"/>
  <c r="J190" i="80"/>
  <c r="I190" i="80"/>
  <c r="H190" i="80"/>
  <c r="G190" i="80"/>
  <c r="F190" i="80"/>
  <c r="E190" i="80"/>
  <c r="D190" i="80"/>
  <c r="C189" i="80"/>
  <c r="C188" i="80"/>
  <c r="C187" i="80"/>
  <c r="V185" i="80"/>
  <c r="U185" i="80"/>
  <c r="T185" i="80"/>
  <c r="S185" i="80"/>
  <c r="R185" i="80"/>
  <c r="Q185" i="80"/>
  <c r="P185" i="80"/>
  <c r="O185" i="80"/>
  <c r="N185" i="80"/>
  <c r="M185" i="80"/>
  <c r="L185" i="80"/>
  <c r="K185" i="80"/>
  <c r="J185" i="80"/>
  <c r="I185" i="80"/>
  <c r="H185" i="80"/>
  <c r="G185" i="80"/>
  <c r="F185" i="80"/>
  <c r="E185" i="80"/>
  <c r="D185" i="80"/>
  <c r="C184" i="80"/>
  <c r="C183" i="80"/>
  <c r="C182" i="80"/>
  <c r="C181" i="80"/>
  <c r="C180" i="80"/>
  <c r="C179" i="80"/>
  <c r="C178" i="80"/>
  <c r="C177" i="80"/>
  <c r="C176" i="80"/>
  <c r="C175" i="80"/>
  <c r="C174" i="80"/>
  <c r="C173" i="80"/>
  <c r="C172" i="80"/>
  <c r="C171" i="80"/>
  <c r="C170" i="80"/>
  <c r="C169" i="80"/>
  <c r="C168" i="80"/>
  <c r="C167" i="80"/>
  <c r="C166" i="80"/>
  <c r="C165" i="80"/>
  <c r="C164" i="80"/>
  <c r="C163" i="80"/>
  <c r="C162" i="80"/>
  <c r="C161" i="80"/>
  <c r="C160" i="80"/>
  <c r="C159" i="80"/>
  <c r="C158" i="80"/>
  <c r="C157" i="80"/>
  <c r="C156" i="80"/>
  <c r="C155" i="80"/>
  <c r="C154" i="80"/>
  <c r="C153" i="80"/>
  <c r="C152" i="80"/>
  <c r="C151" i="80"/>
  <c r="C150" i="80"/>
  <c r="C149" i="80"/>
  <c r="V145" i="80"/>
  <c r="U145" i="80"/>
  <c r="T145" i="80"/>
  <c r="S145" i="80"/>
  <c r="R145" i="80"/>
  <c r="Q145" i="80"/>
  <c r="P145" i="80"/>
  <c r="O145" i="80"/>
  <c r="N145" i="80"/>
  <c r="M145" i="80"/>
  <c r="L145" i="80"/>
  <c r="K145" i="80"/>
  <c r="J145" i="80"/>
  <c r="I145" i="80"/>
  <c r="H145" i="80"/>
  <c r="G145" i="80"/>
  <c r="F145" i="80"/>
  <c r="E145" i="80"/>
  <c r="D145" i="80"/>
  <c r="C144" i="80"/>
  <c r="C143" i="80"/>
  <c r="C142" i="80"/>
  <c r="C141" i="80"/>
  <c r="C140" i="80"/>
  <c r="C139" i="80"/>
  <c r="C138" i="80"/>
  <c r="C137" i="80"/>
  <c r="C136" i="80"/>
  <c r="C135" i="80"/>
  <c r="C134" i="80"/>
  <c r="V132" i="80"/>
  <c r="U132" i="80"/>
  <c r="T132" i="80"/>
  <c r="S132" i="80"/>
  <c r="R132" i="80"/>
  <c r="Q132" i="80"/>
  <c r="P132" i="80"/>
  <c r="O132" i="80"/>
  <c r="N132" i="80"/>
  <c r="M132" i="80"/>
  <c r="L132" i="80"/>
  <c r="K132" i="80"/>
  <c r="J132" i="80"/>
  <c r="I132" i="80"/>
  <c r="H132" i="80"/>
  <c r="G132" i="80"/>
  <c r="F132" i="80"/>
  <c r="E132" i="80"/>
  <c r="D132" i="80"/>
  <c r="C131" i="80"/>
  <c r="C132" i="80" s="1"/>
  <c r="V123" i="80"/>
  <c r="U123" i="80"/>
  <c r="T123" i="80"/>
  <c r="S123" i="80"/>
  <c r="R123" i="80"/>
  <c r="Q123" i="80"/>
  <c r="P123" i="80"/>
  <c r="O123" i="80"/>
  <c r="N123" i="80"/>
  <c r="M123" i="80"/>
  <c r="L123" i="80"/>
  <c r="K123" i="80"/>
  <c r="J123" i="80"/>
  <c r="I123" i="80"/>
  <c r="H123" i="80"/>
  <c r="G123" i="80"/>
  <c r="F123" i="80"/>
  <c r="E123" i="80"/>
  <c r="D123" i="80"/>
  <c r="C122" i="80"/>
  <c r="C123" i="80" s="1"/>
  <c r="V120" i="80"/>
  <c r="U120" i="80"/>
  <c r="T120" i="80"/>
  <c r="S120" i="80"/>
  <c r="R120" i="80"/>
  <c r="Q120" i="80"/>
  <c r="P120" i="80"/>
  <c r="O120" i="80"/>
  <c r="N120" i="80"/>
  <c r="M120" i="80"/>
  <c r="L120" i="80"/>
  <c r="K120" i="80"/>
  <c r="J120" i="80"/>
  <c r="I120" i="80"/>
  <c r="H120" i="80"/>
  <c r="G120" i="80"/>
  <c r="F120" i="80"/>
  <c r="E120" i="80"/>
  <c r="D120" i="80"/>
  <c r="C119" i="80"/>
  <c r="C118" i="80"/>
  <c r="V116" i="80"/>
  <c r="U116" i="80"/>
  <c r="T116" i="80"/>
  <c r="S116" i="80"/>
  <c r="R116" i="80"/>
  <c r="Q116" i="80"/>
  <c r="P116" i="80"/>
  <c r="O116" i="80"/>
  <c r="N116" i="80"/>
  <c r="M116" i="80"/>
  <c r="L116" i="80"/>
  <c r="K116" i="80"/>
  <c r="J116" i="80"/>
  <c r="I116" i="80"/>
  <c r="H116" i="80"/>
  <c r="G116" i="80"/>
  <c r="F116" i="80"/>
  <c r="E116" i="80"/>
  <c r="D116" i="80"/>
  <c r="C115" i="80"/>
  <c r="C116" i="80" s="1"/>
  <c r="V113" i="80"/>
  <c r="U113" i="80"/>
  <c r="T113" i="80"/>
  <c r="S113" i="80"/>
  <c r="R113" i="80"/>
  <c r="Q113" i="80"/>
  <c r="P113" i="80"/>
  <c r="O113" i="80"/>
  <c r="N113" i="80"/>
  <c r="M113" i="80"/>
  <c r="L113" i="80"/>
  <c r="K113" i="80"/>
  <c r="J113" i="80"/>
  <c r="I113" i="80"/>
  <c r="H113" i="80"/>
  <c r="G113" i="80"/>
  <c r="F113" i="80"/>
  <c r="E113" i="80"/>
  <c r="D113" i="80"/>
  <c r="C112" i="80"/>
  <c r="C111" i="80"/>
  <c r="C110" i="80"/>
  <c r="C109" i="80"/>
  <c r="C108" i="80"/>
  <c r="C107" i="80"/>
  <c r="C106" i="80"/>
  <c r="V104" i="80"/>
  <c r="U104" i="80"/>
  <c r="T104" i="80"/>
  <c r="S104" i="80"/>
  <c r="R104" i="80"/>
  <c r="Q104" i="80"/>
  <c r="P104" i="80"/>
  <c r="O104" i="80"/>
  <c r="N104" i="80"/>
  <c r="M104" i="80"/>
  <c r="L104" i="80"/>
  <c r="K104" i="80"/>
  <c r="J104" i="80"/>
  <c r="I104" i="80"/>
  <c r="H104" i="80"/>
  <c r="G104" i="80"/>
  <c r="F104" i="80"/>
  <c r="E104" i="80"/>
  <c r="D104" i="80"/>
  <c r="C103" i="80"/>
  <c r="C102" i="80"/>
  <c r="C101" i="80"/>
  <c r="C100" i="80"/>
  <c r="C99" i="80"/>
  <c r="C98" i="80"/>
  <c r="C97" i="80"/>
  <c r="C96" i="80"/>
  <c r="C95" i="80"/>
  <c r="C94" i="80"/>
  <c r="C93" i="80"/>
  <c r="C71" i="80"/>
  <c r="V67" i="80"/>
  <c r="U67" i="80"/>
  <c r="T67" i="80"/>
  <c r="S67" i="80"/>
  <c r="R67" i="80"/>
  <c r="Q67" i="80"/>
  <c r="P67" i="80"/>
  <c r="O67" i="80"/>
  <c r="N67" i="80"/>
  <c r="M67" i="80"/>
  <c r="L67" i="80"/>
  <c r="K67" i="80"/>
  <c r="J67" i="80"/>
  <c r="I67" i="80"/>
  <c r="H67" i="80"/>
  <c r="G67" i="80"/>
  <c r="F67" i="80"/>
  <c r="E67" i="80"/>
  <c r="D67" i="80"/>
  <c r="C66" i="80"/>
  <c r="C67" i="80" s="1"/>
  <c r="V64" i="80"/>
  <c r="U64" i="80"/>
  <c r="T64" i="80"/>
  <c r="S64" i="80"/>
  <c r="R64" i="80"/>
  <c r="Q64" i="80"/>
  <c r="P64" i="80"/>
  <c r="O64" i="80"/>
  <c r="N64" i="80"/>
  <c r="M64" i="80"/>
  <c r="L64" i="80"/>
  <c r="K64" i="80"/>
  <c r="J64" i="80"/>
  <c r="I64" i="80"/>
  <c r="H64" i="80"/>
  <c r="G64" i="80"/>
  <c r="F64" i="80"/>
  <c r="E64" i="80"/>
  <c r="D64" i="80"/>
  <c r="C63" i="80"/>
  <c r="C64" i="80" s="1"/>
  <c r="V61" i="80"/>
  <c r="U61" i="80"/>
  <c r="T61" i="80"/>
  <c r="S61" i="80"/>
  <c r="R61" i="80"/>
  <c r="Q61" i="80"/>
  <c r="P61" i="80"/>
  <c r="O61" i="80"/>
  <c r="N61" i="80"/>
  <c r="M61" i="80"/>
  <c r="L61" i="80"/>
  <c r="K61" i="80"/>
  <c r="J61" i="80"/>
  <c r="I61" i="80"/>
  <c r="H61" i="80"/>
  <c r="G61" i="80"/>
  <c r="F61" i="80"/>
  <c r="E61" i="80"/>
  <c r="D61" i="80"/>
  <c r="C60" i="80"/>
  <c r="C59" i="80"/>
  <c r="C58" i="80"/>
  <c r="V56" i="80"/>
  <c r="U56" i="80"/>
  <c r="T56" i="80"/>
  <c r="S56" i="80"/>
  <c r="R56" i="80"/>
  <c r="Q56" i="80"/>
  <c r="P56" i="80"/>
  <c r="O56" i="80"/>
  <c r="N56" i="80"/>
  <c r="M56" i="80"/>
  <c r="L56" i="80"/>
  <c r="K56" i="80"/>
  <c r="J56" i="80"/>
  <c r="I56" i="80"/>
  <c r="H56" i="80"/>
  <c r="G56" i="80"/>
  <c r="F56" i="80"/>
  <c r="E56" i="80"/>
  <c r="D56" i="80"/>
  <c r="C55" i="80"/>
  <c r="C54" i="80"/>
  <c r="C53" i="80"/>
  <c r="V51" i="80"/>
  <c r="U51" i="80"/>
  <c r="T51" i="80"/>
  <c r="S51" i="80"/>
  <c r="R51" i="80"/>
  <c r="Q51" i="80"/>
  <c r="P51" i="80"/>
  <c r="O51" i="80"/>
  <c r="N51" i="80"/>
  <c r="M51" i="80"/>
  <c r="L51" i="80"/>
  <c r="K51" i="80"/>
  <c r="J51" i="80"/>
  <c r="I51" i="80"/>
  <c r="H51" i="80"/>
  <c r="G51" i="80"/>
  <c r="F51" i="80"/>
  <c r="E51" i="80"/>
  <c r="D51" i="80"/>
  <c r="C50" i="80"/>
  <c r="C49" i="80"/>
  <c r="C48" i="80"/>
  <c r="C47" i="80"/>
  <c r="C46" i="80"/>
  <c r="C45" i="80"/>
  <c r="C44" i="80"/>
  <c r="C43" i="80"/>
  <c r="V41" i="80"/>
  <c r="U41" i="80"/>
  <c r="T41" i="80"/>
  <c r="S41" i="80"/>
  <c r="R41" i="80"/>
  <c r="Q41" i="80"/>
  <c r="P41" i="80"/>
  <c r="O41" i="80"/>
  <c r="N41" i="80"/>
  <c r="M41" i="80"/>
  <c r="L41" i="80"/>
  <c r="K41" i="80"/>
  <c r="J41" i="80"/>
  <c r="I41" i="80"/>
  <c r="H41" i="80"/>
  <c r="G41" i="80"/>
  <c r="F41" i="80"/>
  <c r="E41" i="80"/>
  <c r="D41" i="80"/>
  <c r="C40" i="80"/>
  <c r="C39" i="80"/>
  <c r="C38" i="80"/>
  <c r="C37" i="80"/>
  <c r="C36" i="80"/>
  <c r="V31" i="80"/>
  <c r="U31" i="80"/>
  <c r="T31" i="80"/>
  <c r="S31" i="80"/>
  <c r="R31" i="80"/>
  <c r="Q31" i="80"/>
  <c r="P31" i="80"/>
  <c r="O31" i="80"/>
  <c r="N31" i="80"/>
  <c r="M31" i="80"/>
  <c r="L31" i="80"/>
  <c r="K31" i="80"/>
  <c r="J31" i="80"/>
  <c r="I31" i="80"/>
  <c r="H31" i="80"/>
  <c r="G31" i="80"/>
  <c r="F31" i="80"/>
  <c r="E31" i="80"/>
  <c r="D31" i="80"/>
  <c r="C30" i="80"/>
  <c r="V28" i="80"/>
  <c r="U28" i="80"/>
  <c r="T28" i="80"/>
  <c r="S28" i="80"/>
  <c r="R28" i="80"/>
  <c r="Q28" i="80"/>
  <c r="P28" i="80"/>
  <c r="O28" i="80"/>
  <c r="N28" i="80"/>
  <c r="M28" i="80"/>
  <c r="L28" i="80"/>
  <c r="K28" i="80"/>
  <c r="J28" i="80"/>
  <c r="I28" i="80"/>
  <c r="H28" i="80"/>
  <c r="G28" i="80"/>
  <c r="F28" i="80"/>
  <c r="E28" i="80"/>
  <c r="D28" i="80"/>
  <c r="C27" i="80"/>
  <c r="C28" i="80" s="1"/>
  <c r="V25" i="80"/>
  <c r="U25" i="80"/>
  <c r="T25" i="80"/>
  <c r="S25" i="80"/>
  <c r="R25" i="80"/>
  <c r="Q25" i="80"/>
  <c r="P25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C24" i="80"/>
  <c r="C25" i="80" s="1"/>
  <c r="V22" i="80"/>
  <c r="U22" i="80"/>
  <c r="T22" i="80"/>
  <c r="S22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31" i="80" l="1"/>
  <c r="F146" i="80"/>
  <c r="J146" i="80"/>
  <c r="N146" i="80"/>
  <c r="R146" i="80"/>
  <c r="V146" i="80"/>
  <c r="C41" i="80"/>
  <c r="C190" i="80"/>
  <c r="C120" i="80"/>
  <c r="G146" i="80"/>
  <c r="K146" i="80"/>
  <c r="O146" i="80"/>
  <c r="S146" i="80"/>
  <c r="I215" i="80"/>
  <c r="M215" i="80"/>
  <c r="Q215" i="80"/>
  <c r="U215" i="80"/>
  <c r="D146" i="80"/>
  <c r="H146" i="80"/>
  <c r="L146" i="80"/>
  <c r="T146" i="80"/>
  <c r="E146" i="80"/>
  <c r="I146" i="80"/>
  <c r="M146" i="80"/>
  <c r="Q146" i="80"/>
  <c r="U146" i="80"/>
  <c r="F215" i="80"/>
  <c r="J215" i="80"/>
  <c r="N215" i="80"/>
  <c r="R215" i="80"/>
  <c r="V215" i="80"/>
  <c r="C195" i="80"/>
  <c r="C104" i="80"/>
  <c r="C228" i="80"/>
  <c r="C225" i="80"/>
  <c r="G215" i="80"/>
  <c r="K215" i="80"/>
  <c r="O215" i="80"/>
  <c r="S215" i="80"/>
  <c r="H215" i="80"/>
  <c r="P215" i="80"/>
  <c r="T215" i="80"/>
  <c r="L215" i="80"/>
  <c r="C214" i="80"/>
  <c r="C185" i="80"/>
  <c r="D215" i="80"/>
  <c r="C145" i="80"/>
  <c r="C146" i="80" s="1"/>
  <c r="P146" i="80"/>
  <c r="C113" i="80"/>
  <c r="D124" i="80"/>
  <c r="O124" i="80"/>
  <c r="H124" i="80"/>
  <c r="L124" i="80"/>
  <c r="P124" i="80"/>
  <c r="T124" i="80"/>
  <c r="K124" i="80"/>
  <c r="E124" i="80"/>
  <c r="I124" i="80"/>
  <c r="M124" i="80"/>
  <c r="Q124" i="80"/>
  <c r="U124" i="80"/>
  <c r="G124" i="80"/>
  <c r="S124" i="80"/>
  <c r="F124" i="80"/>
  <c r="J124" i="80"/>
  <c r="N124" i="80"/>
  <c r="R124" i="80"/>
  <c r="V124" i="80"/>
  <c r="G68" i="80"/>
  <c r="S68" i="80"/>
  <c r="K68" i="80"/>
  <c r="O68" i="80"/>
  <c r="C61" i="80"/>
  <c r="C56" i="80"/>
  <c r="C51" i="80"/>
  <c r="H68" i="80"/>
  <c r="D68" i="80"/>
  <c r="L68" i="80"/>
  <c r="P68" i="80"/>
  <c r="T68" i="80"/>
  <c r="C22" i="80"/>
  <c r="E68" i="80"/>
  <c r="I68" i="80"/>
  <c r="M68" i="80"/>
  <c r="Q68" i="80"/>
  <c r="U68" i="80"/>
  <c r="F68" i="80"/>
  <c r="J68" i="80"/>
  <c r="N68" i="80"/>
  <c r="R68" i="80"/>
  <c r="V68" i="80"/>
  <c r="E215" i="80"/>
  <c r="C111" i="79"/>
  <c r="C108" i="79"/>
  <c r="E65" i="79"/>
  <c r="F65" i="79"/>
  <c r="G65" i="79"/>
  <c r="I65" i="79"/>
  <c r="J65" i="79"/>
  <c r="K65" i="79"/>
  <c r="L65" i="79"/>
  <c r="M65" i="79"/>
  <c r="N65" i="79"/>
  <c r="O65" i="79"/>
  <c r="P65" i="79"/>
  <c r="Q65" i="79"/>
  <c r="R65" i="79"/>
  <c r="S65" i="79"/>
  <c r="T65" i="79"/>
  <c r="U65" i="79"/>
  <c r="V65" i="79"/>
  <c r="D65" i="79"/>
  <c r="C195" i="79"/>
  <c r="C206" i="79"/>
  <c r="C205" i="79"/>
  <c r="C197" i="79"/>
  <c r="C198" i="79"/>
  <c r="C199" i="79"/>
  <c r="C200" i="79"/>
  <c r="F123" i="79"/>
  <c r="E202" i="79"/>
  <c r="C196" i="79"/>
  <c r="E22" i="79"/>
  <c r="E230" i="80" l="1"/>
  <c r="O230" i="80"/>
  <c r="M230" i="80"/>
  <c r="H230" i="80"/>
  <c r="C124" i="80"/>
  <c r="T230" i="80"/>
  <c r="K230" i="80"/>
  <c r="S230" i="80"/>
  <c r="N230" i="80"/>
  <c r="C68" i="80"/>
  <c r="G230" i="80"/>
  <c r="C215" i="80"/>
  <c r="D230" i="80"/>
  <c r="R230" i="80"/>
  <c r="V230" i="80"/>
  <c r="F230" i="80"/>
  <c r="Q230" i="80"/>
  <c r="J230" i="80"/>
  <c r="U230" i="80"/>
  <c r="L230" i="80"/>
  <c r="I230" i="80"/>
  <c r="P230" i="80"/>
  <c r="C226" i="85"/>
  <c r="C225" i="85"/>
  <c r="C224" i="85"/>
  <c r="C223" i="85"/>
  <c r="C230" i="80" l="1"/>
  <c r="C233" i="85"/>
  <c r="C234" i="85" l="1"/>
  <c r="C131" i="85"/>
  <c r="C132" i="85"/>
  <c r="C133" i="85"/>
  <c r="D10" i="85"/>
  <c r="E10" i="85"/>
  <c r="F10" i="85"/>
  <c r="G10" i="85"/>
  <c r="H10" i="85"/>
  <c r="I10" i="85"/>
  <c r="J10" i="85"/>
  <c r="K10" i="85"/>
  <c r="L10" i="85"/>
  <c r="M10" i="85"/>
  <c r="N10" i="85"/>
  <c r="O10" i="85"/>
  <c r="P10" i="85"/>
  <c r="Q10" i="85"/>
  <c r="R10" i="85"/>
  <c r="S10" i="85"/>
  <c r="T10" i="85"/>
  <c r="U10" i="85"/>
  <c r="V10" i="85"/>
  <c r="D11" i="85"/>
  <c r="E11" i="85"/>
  <c r="F11" i="85"/>
  <c r="G11" i="85"/>
  <c r="H11" i="85"/>
  <c r="I11" i="85"/>
  <c r="J11" i="85"/>
  <c r="K11" i="85"/>
  <c r="L11" i="85"/>
  <c r="M11" i="85"/>
  <c r="N11" i="85"/>
  <c r="O11" i="85"/>
  <c r="P11" i="85"/>
  <c r="Q11" i="85"/>
  <c r="R11" i="85"/>
  <c r="S11" i="85"/>
  <c r="T11" i="85"/>
  <c r="U11" i="85"/>
  <c r="V11" i="85"/>
  <c r="D12" i="85"/>
  <c r="E12" i="85"/>
  <c r="F12" i="85"/>
  <c r="G12" i="85"/>
  <c r="H12" i="85"/>
  <c r="I12" i="85"/>
  <c r="J12" i="85"/>
  <c r="K12" i="85"/>
  <c r="L12" i="85"/>
  <c r="M12" i="85"/>
  <c r="N12" i="85"/>
  <c r="O12" i="85"/>
  <c r="P12" i="85"/>
  <c r="Q12" i="85"/>
  <c r="R12" i="85"/>
  <c r="S12" i="85"/>
  <c r="T12" i="85"/>
  <c r="U12" i="85"/>
  <c r="V12" i="85"/>
  <c r="D13" i="85"/>
  <c r="E13" i="85"/>
  <c r="F13" i="85"/>
  <c r="G13" i="85"/>
  <c r="H13" i="85"/>
  <c r="I13" i="85"/>
  <c r="J13" i="85"/>
  <c r="K13" i="85"/>
  <c r="L13" i="85"/>
  <c r="M13" i="85"/>
  <c r="N13" i="85"/>
  <c r="O13" i="85"/>
  <c r="P13" i="85"/>
  <c r="Q13" i="85"/>
  <c r="R13" i="85"/>
  <c r="S13" i="85"/>
  <c r="T13" i="85"/>
  <c r="U13" i="85"/>
  <c r="V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D16" i="85"/>
  <c r="E16" i="85"/>
  <c r="F16" i="85"/>
  <c r="G16" i="85"/>
  <c r="H16" i="85"/>
  <c r="I16" i="85"/>
  <c r="J16" i="85"/>
  <c r="K16" i="85"/>
  <c r="L16" i="85"/>
  <c r="M16" i="85"/>
  <c r="N16" i="85"/>
  <c r="O16" i="85"/>
  <c r="P16" i="85"/>
  <c r="Q16" i="85"/>
  <c r="R16" i="85"/>
  <c r="S16" i="85"/>
  <c r="T16" i="85"/>
  <c r="U16" i="85"/>
  <c r="V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E9" i="85"/>
  <c r="F9" i="85"/>
  <c r="G9" i="85"/>
  <c r="H9" i="85"/>
  <c r="I9" i="85"/>
  <c r="J9" i="85"/>
  <c r="K9" i="85"/>
  <c r="L9" i="85"/>
  <c r="M9" i="85"/>
  <c r="N9" i="85"/>
  <c r="O9" i="85"/>
  <c r="P9" i="85"/>
  <c r="Q9" i="85"/>
  <c r="R9" i="85"/>
  <c r="S9" i="85"/>
  <c r="T9" i="85"/>
  <c r="U9" i="85"/>
  <c r="V9" i="85"/>
  <c r="A208" i="79"/>
  <c r="V205" i="79"/>
  <c r="U205" i="79"/>
  <c r="T205" i="79"/>
  <c r="S205" i="79"/>
  <c r="R205" i="79"/>
  <c r="Q205" i="79"/>
  <c r="P205" i="79"/>
  <c r="O205" i="79"/>
  <c r="N205" i="79"/>
  <c r="M205" i="79"/>
  <c r="L205" i="79"/>
  <c r="K205" i="79"/>
  <c r="J205" i="79"/>
  <c r="I205" i="79"/>
  <c r="H205" i="79"/>
  <c r="G205" i="79"/>
  <c r="F205" i="79"/>
  <c r="E205" i="79"/>
  <c r="D205" i="79"/>
  <c r="C204" i="79"/>
  <c r="V202" i="79"/>
  <c r="C202" i="79" s="1"/>
  <c r="U202" i="79"/>
  <c r="T202" i="79"/>
  <c r="S202" i="79"/>
  <c r="R202" i="79"/>
  <c r="P202" i="79"/>
  <c r="O202" i="79"/>
  <c r="N202" i="79"/>
  <c r="M202" i="79"/>
  <c r="L202" i="79"/>
  <c r="K202" i="79"/>
  <c r="J202" i="79"/>
  <c r="I202" i="79"/>
  <c r="H202" i="79"/>
  <c r="G202" i="79"/>
  <c r="F202" i="79"/>
  <c r="D202" i="79"/>
  <c r="C201" i="79"/>
  <c r="V191" i="79"/>
  <c r="U191" i="79"/>
  <c r="U192" i="79" s="1"/>
  <c r="T191" i="79"/>
  <c r="S191" i="79"/>
  <c r="R191" i="79"/>
  <c r="Q191" i="79"/>
  <c r="Q192" i="79" s="1"/>
  <c r="P191" i="79"/>
  <c r="O191" i="79"/>
  <c r="N191" i="79"/>
  <c r="M191" i="79"/>
  <c r="M192" i="79" s="1"/>
  <c r="L191" i="79"/>
  <c r="K191" i="79"/>
  <c r="J191" i="79"/>
  <c r="I191" i="79"/>
  <c r="I192" i="79" s="1"/>
  <c r="H191" i="79"/>
  <c r="G191" i="79"/>
  <c r="F191" i="79"/>
  <c r="E191" i="79"/>
  <c r="D191" i="79"/>
  <c r="C190" i="79"/>
  <c r="C189" i="79"/>
  <c r="C188" i="79"/>
  <c r="V186" i="79"/>
  <c r="U186" i="79"/>
  <c r="T186" i="79"/>
  <c r="S186" i="79"/>
  <c r="R186" i="79"/>
  <c r="Q186" i="79"/>
  <c r="P186" i="79"/>
  <c r="O186" i="79"/>
  <c r="N186" i="79"/>
  <c r="M186" i="79"/>
  <c r="L186" i="79"/>
  <c r="K186" i="79"/>
  <c r="J186" i="79"/>
  <c r="I186" i="79"/>
  <c r="H186" i="79"/>
  <c r="G186" i="79"/>
  <c r="F186" i="79"/>
  <c r="E186" i="79"/>
  <c r="D186" i="79"/>
  <c r="C186" i="79"/>
  <c r="V181" i="79"/>
  <c r="U181" i="79"/>
  <c r="T181" i="79"/>
  <c r="S181" i="79"/>
  <c r="R181" i="79"/>
  <c r="Q181" i="79"/>
  <c r="P181" i="79"/>
  <c r="O181" i="79"/>
  <c r="N181" i="79"/>
  <c r="M181" i="79"/>
  <c r="L181" i="79"/>
  <c r="K181" i="79"/>
  <c r="J181" i="79"/>
  <c r="I181" i="79"/>
  <c r="H181" i="79"/>
  <c r="G181" i="79"/>
  <c r="F181" i="79"/>
  <c r="E181" i="79"/>
  <c r="D181" i="79"/>
  <c r="C181" i="79"/>
  <c r="V178" i="79"/>
  <c r="U178" i="79"/>
  <c r="T178" i="79"/>
  <c r="S178" i="79"/>
  <c r="R178" i="79"/>
  <c r="Q178" i="79"/>
  <c r="P178" i="79"/>
  <c r="O178" i="79"/>
  <c r="N178" i="79"/>
  <c r="M178" i="79"/>
  <c r="L178" i="79"/>
  <c r="K178" i="79"/>
  <c r="J178" i="79"/>
  <c r="I178" i="79"/>
  <c r="H178" i="79"/>
  <c r="G178" i="79"/>
  <c r="F178" i="79"/>
  <c r="E178" i="79"/>
  <c r="D178" i="79"/>
  <c r="C178" i="79"/>
  <c r="V172" i="79"/>
  <c r="U172" i="79"/>
  <c r="T172" i="79"/>
  <c r="S172" i="79"/>
  <c r="R172" i="79"/>
  <c r="Q172" i="79"/>
  <c r="P172" i="79"/>
  <c r="O172" i="79"/>
  <c r="N172" i="79"/>
  <c r="M172" i="79"/>
  <c r="L172" i="79"/>
  <c r="K172" i="79"/>
  <c r="J172" i="79"/>
  <c r="I172" i="79"/>
  <c r="H172" i="79"/>
  <c r="G172" i="79"/>
  <c r="F172" i="79"/>
  <c r="E172" i="79"/>
  <c r="D172" i="79"/>
  <c r="C171" i="79"/>
  <c r="C170" i="79"/>
  <c r="C169" i="79"/>
  <c r="V167" i="79"/>
  <c r="U167" i="79"/>
  <c r="T167" i="79"/>
  <c r="S167" i="79"/>
  <c r="R167" i="79"/>
  <c r="Q167" i="79"/>
  <c r="P167" i="79"/>
  <c r="O167" i="79"/>
  <c r="N167" i="79"/>
  <c r="M167" i="79"/>
  <c r="L167" i="79"/>
  <c r="K167" i="79"/>
  <c r="J167" i="79"/>
  <c r="I167" i="79"/>
  <c r="H167" i="79"/>
  <c r="G167" i="79"/>
  <c r="F167" i="79"/>
  <c r="E167" i="79"/>
  <c r="D167" i="79"/>
  <c r="C166" i="79"/>
  <c r="C165" i="79"/>
  <c r="C164" i="79"/>
  <c r="V162" i="79"/>
  <c r="U162" i="79"/>
  <c r="T162" i="79"/>
  <c r="S162" i="79"/>
  <c r="R162" i="79"/>
  <c r="Q162" i="79"/>
  <c r="P162" i="79"/>
  <c r="O162" i="79"/>
  <c r="N162" i="79"/>
  <c r="M162" i="79"/>
  <c r="L162" i="79"/>
  <c r="K162" i="79"/>
  <c r="J162" i="79"/>
  <c r="I162" i="79"/>
  <c r="H162" i="79"/>
  <c r="G162" i="79"/>
  <c r="F162" i="79"/>
  <c r="E162" i="79"/>
  <c r="D162" i="79"/>
  <c r="C161" i="79"/>
  <c r="C160" i="79"/>
  <c r="C159" i="79"/>
  <c r="C158" i="79"/>
  <c r="C157" i="79"/>
  <c r="C156" i="79"/>
  <c r="C155" i="79"/>
  <c r="C154" i="79"/>
  <c r="C153" i="79"/>
  <c r="C152" i="79"/>
  <c r="C151" i="79"/>
  <c r="C150" i="79"/>
  <c r="C149" i="79"/>
  <c r="C148" i="79"/>
  <c r="C147" i="79"/>
  <c r="C146" i="79"/>
  <c r="C145" i="79"/>
  <c r="C144" i="79"/>
  <c r="C143" i="79"/>
  <c r="C142" i="79"/>
  <c r="C141" i="79"/>
  <c r="C140" i="79"/>
  <c r="C139" i="79"/>
  <c r="C138" i="79"/>
  <c r="C137" i="79"/>
  <c r="C136" i="79"/>
  <c r="C135" i="79"/>
  <c r="C134" i="79"/>
  <c r="C133" i="79"/>
  <c r="C132" i="79"/>
  <c r="C131" i="79"/>
  <c r="C130" i="79"/>
  <c r="C129" i="79"/>
  <c r="C128" i="79"/>
  <c r="C127" i="79"/>
  <c r="C126" i="79"/>
  <c r="V122" i="79"/>
  <c r="V123" i="79" s="1"/>
  <c r="U122" i="79"/>
  <c r="U123" i="79" s="1"/>
  <c r="T122" i="79"/>
  <c r="T123" i="79" s="1"/>
  <c r="S122" i="79"/>
  <c r="S123" i="79" s="1"/>
  <c r="R122" i="79"/>
  <c r="R123" i="79" s="1"/>
  <c r="Q122" i="79"/>
  <c r="Q123" i="79" s="1"/>
  <c r="P122" i="79"/>
  <c r="P123" i="79" s="1"/>
  <c r="O122" i="79"/>
  <c r="O123" i="79" s="1"/>
  <c r="N122" i="79"/>
  <c r="N123" i="79" s="1"/>
  <c r="M122" i="79"/>
  <c r="M123" i="79" s="1"/>
  <c r="L122" i="79"/>
  <c r="L123" i="79" s="1"/>
  <c r="K122" i="79"/>
  <c r="K123" i="79" s="1"/>
  <c r="J122" i="79"/>
  <c r="J123" i="79" s="1"/>
  <c r="I122" i="79"/>
  <c r="I123" i="79" s="1"/>
  <c r="H122" i="79"/>
  <c r="H123" i="79" s="1"/>
  <c r="G122" i="79"/>
  <c r="G123" i="79" s="1"/>
  <c r="F122" i="79"/>
  <c r="E122" i="79"/>
  <c r="E123" i="79" s="1"/>
  <c r="D122" i="79"/>
  <c r="D123" i="79" s="1"/>
  <c r="C121" i="79"/>
  <c r="C120" i="79"/>
  <c r="C119" i="79"/>
  <c r="C118" i="79"/>
  <c r="C117" i="79"/>
  <c r="C116" i="79"/>
  <c r="C115" i="79"/>
  <c r="C114" i="79"/>
  <c r="C113" i="79"/>
  <c r="C112" i="79"/>
  <c r="V109" i="79"/>
  <c r="U109" i="79"/>
  <c r="T109" i="79"/>
  <c r="S109" i="79"/>
  <c r="R109" i="79"/>
  <c r="Q109" i="79"/>
  <c r="P109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V100" i="79"/>
  <c r="U100" i="79"/>
  <c r="T100" i="79"/>
  <c r="S100" i="79"/>
  <c r="R100" i="79"/>
  <c r="Q100" i="79"/>
  <c r="P100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99" i="79"/>
  <c r="C100" i="79" s="1"/>
  <c r="V97" i="79"/>
  <c r="U97" i="79"/>
  <c r="T97" i="79"/>
  <c r="S97" i="79"/>
  <c r="R97" i="79"/>
  <c r="Q97" i="79"/>
  <c r="P97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6" i="79"/>
  <c r="C95" i="79"/>
  <c r="V93" i="79"/>
  <c r="U93" i="79"/>
  <c r="T93" i="79"/>
  <c r="S93" i="79"/>
  <c r="R93" i="79"/>
  <c r="Q93" i="79"/>
  <c r="P93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2" i="79"/>
  <c r="C93" i="79" s="1"/>
  <c r="V90" i="79"/>
  <c r="U90" i="79"/>
  <c r="T90" i="79"/>
  <c r="S90" i="79"/>
  <c r="R90" i="79"/>
  <c r="Q90" i="79"/>
  <c r="P90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89" i="79"/>
  <c r="C88" i="79"/>
  <c r="C87" i="79"/>
  <c r="C86" i="79"/>
  <c r="C85" i="79"/>
  <c r="C84" i="79"/>
  <c r="C83" i="79"/>
  <c r="V81" i="79"/>
  <c r="U81" i="79"/>
  <c r="T81" i="79"/>
  <c r="S81" i="79"/>
  <c r="R81" i="79"/>
  <c r="Q81" i="79"/>
  <c r="P81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V64" i="79"/>
  <c r="U64" i="79"/>
  <c r="T64" i="79"/>
  <c r="S64" i="79"/>
  <c r="R64" i="79"/>
  <c r="Q64" i="79"/>
  <c r="P64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C63" i="79"/>
  <c r="V61" i="79"/>
  <c r="U61" i="79"/>
  <c r="T61" i="79"/>
  <c r="S61" i="79"/>
  <c r="R61" i="79"/>
  <c r="Q61" i="79"/>
  <c r="P61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0" i="79"/>
  <c r="C61" i="79" s="1"/>
  <c r="V58" i="79"/>
  <c r="U58" i="79"/>
  <c r="T58" i="79"/>
  <c r="S58" i="79"/>
  <c r="R58" i="79"/>
  <c r="Q58" i="79"/>
  <c r="P58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7" i="79"/>
  <c r="C56" i="79"/>
  <c r="C55" i="79"/>
  <c r="V53" i="79"/>
  <c r="U53" i="79"/>
  <c r="T53" i="79"/>
  <c r="S53" i="79"/>
  <c r="R53" i="79"/>
  <c r="Q53" i="79"/>
  <c r="P53" i="79"/>
  <c r="O53" i="79"/>
  <c r="N53" i="79"/>
  <c r="M53" i="79"/>
  <c r="L53" i="79"/>
  <c r="K53" i="79"/>
  <c r="J53" i="79"/>
  <c r="I53" i="79"/>
  <c r="H53" i="79"/>
  <c r="H65" i="79" s="1"/>
  <c r="G53" i="79"/>
  <c r="F53" i="79"/>
  <c r="E53" i="79"/>
  <c r="D53" i="79"/>
  <c r="C52" i="79"/>
  <c r="C51" i="79"/>
  <c r="C50" i="79"/>
  <c r="V48" i="79"/>
  <c r="U48" i="79"/>
  <c r="T48" i="79"/>
  <c r="S48" i="79"/>
  <c r="R48" i="79"/>
  <c r="Q48" i="79"/>
  <c r="P48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7" i="79"/>
  <c r="C46" i="79"/>
  <c r="C45" i="79"/>
  <c r="C44" i="79"/>
  <c r="C43" i="79"/>
  <c r="C42" i="79"/>
  <c r="C41" i="79"/>
  <c r="C40" i="79"/>
  <c r="V38" i="79"/>
  <c r="U38" i="79"/>
  <c r="T38" i="79"/>
  <c r="S38" i="79"/>
  <c r="R38" i="79"/>
  <c r="Q38" i="79"/>
  <c r="P38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7" i="79"/>
  <c r="C36" i="79"/>
  <c r="C35" i="79"/>
  <c r="C34" i="79"/>
  <c r="C33" i="79"/>
  <c r="C38" i="79" s="1"/>
  <c r="V31" i="79"/>
  <c r="U31" i="79"/>
  <c r="T31" i="79"/>
  <c r="S31" i="79"/>
  <c r="R31" i="79"/>
  <c r="Q31" i="79"/>
  <c r="P31" i="79"/>
  <c r="O31" i="79"/>
  <c r="N31" i="79"/>
  <c r="M31" i="79"/>
  <c r="L31" i="79"/>
  <c r="K31" i="79"/>
  <c r="J31" i="79"/>
  <c r="I31" i="79"/>
  <c r="H31" i="79"/>
  <c r="G31" i="79"/>
  <c r="F31" i="79"/>
  <c r="C31" i="79" s="1"/>
  <c r="E31" i="79"/>
  <c r="D31" i="79"/>
  <c r="C30" i="79"/>
  <c r="V28" i="79"/>
  <c r="U28" i="79"/>
  <c r="T28" i="79"/>
  <c r="S28" i="79"/>
  <c r="R28" i="79"/>
  <c r="Q28" i="79"/>
  <c r="P28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C27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4" i="79"/>
  <c r="C25" i="79" s="1"/>
  <c r="V22" i="79"/>
  <c r="U22" i="79"/>
  <c r="T22" i="79"/>
  <c r="S22" i="79"/>
  <c r="R22" i="79"/>
  <c r="Q22" i="79"/>
  <c r="P22" i="79"/>
  <c r="O22" i="79"/>
  <c r="N22" i="79"/>
  <c r="M22" i="79"/>
  <c r="L22" i="79"/>
  <c r="K22" i="79"/>
  <c r="J22" i="79"/>
  <c r="I22" i="79"/>
  <c r="H22" i="79"/>
  <c r="G22" i="79"/>
  <c r="F22" i="79"/>
  <c r="D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G192" i="79" l="1"/>
  <c r="O192" i="79"/>
  <c r="H192" i="79"/>
  <c r="P192" i="79"/>
  <c r="T192" i="79"/>
  <c r="S192" i="79"/>
  <c r="S207" i="79" s="1"/>
  <c r="K192" i="79"/>
  <c r="F192" i="79"/>
  <c r="J192" i="79"/>
  <c r="N192" i="79"/>
  <c r="R192" i="79"/>
  <c r="V192" i="79"/>
  <c r="F101" i="79"/>
  <c r="C22" i="79"/>
  <c r="C58" i="79"/>
  <c r="C53" i="79"/>
  <c r="C65" i="79" s="1"/>
  <c r="C81" i="79"/>
  <c r="L192" i="79"/>
  <c r="C191" i="79"/>
  <c r="C172" i="79"/>
  <c r="C167" i="79"/>
  <c r="C162" i="79"/>
  <c r="D192" i="79"/>
  <c r="C122" i="79"/>
  <c r="C123" i="79" s="1"/>
  <c r="C97" i="79"/>
  <c r="D101" i="79"/>
  <c r="T101" i="79"/>
  <c r="T207" i="79" s="1"/>
  <c r="L101" i="79"/>
  <c r="H101" i="79"/>
  <c r="P101" i="79"/>
  <c r="C90" i="79"/>
  <c r="E101" i="79"/>
  <c r="I101" i="79"/>
  <c r="M101" i="79"/>
  <c r="Q101" i="79"/>
  <c r="U101" i="79"/>
  <c r="V101" i="79"/>
  <c r="J101" i="79"/>
  <c r="N101" i="79"/>
  <c r="R101" i="79"/>
  <c r="G101" i="79"/>
  <c r="K101" i="79"/>
  <c r="O101" i="79"/>
  <c r="S101" i="79"/>
  <c r="O207" i="79"/>
  <c r="C48" i="79"/>
  <c r="I207" i="79"/>
  <c r="E192" i="79"/>
  <c r="U70" i="85"/>
  <c r="F207" i="79" l="1"/>
  <c r="V207" i="79"/>
  <c r="U207" i="79"/>
  <c r="P207" i="79"/>
  <c r="N207" i="79"/>
  <c r="M207" i="79"/>
  <c r="K207" i="79"/>
  <c r="H207" i="79"/>
  <c r="Q207" i="79"/>
  <c r="C192" i="79"/>
  <c r="C101" i="79"/>
  <c r="D207" i="79"/>
  <c r="L207" i="79"/>
  <c r="G207" i="79"/>
  <c r="J207" i="79"/>
  <c r="R207" i="79"/>
  <c r="E207" i="79"/>
  <c r="A204" i="78"/>
  <c r="C207" i="79" l="1"/>
  <c r="E201" i="78" l="1"/>
  <c r="F201" i="78"/>
  <c r="G201" i="78"/>
  <c r="H201" i="78"/>
  <c r="I201" i="78"/>
  <c r="J201" i="78"/>
  <c r="K201" i="78"/>
  <c r="L201" i="78"/>
  <c r="M201" i="78"/>
  <c r="N201" i="78"/>
  <c r="O201" i="78"/>
  <c r="P201" i="78"/>
  <c r="Q201" i="78"/>
  <c r="R201" i="78"/>
  <c r="S201" i="78"/>
  <c r="T201" i="78"/>
  <c r="U201" i="78"/>
  <c r="V201" i="78"/>
  <c r="D201" i="78"/>
  <c r="C200" i="78"/>
  <c r="F198" i="78"/>
  <c r="G198" i="78"/>
  <c r="H198" i="78"/>
  <c r="I198" i="78"/>
  <c r="J198" i="78"/>
  <c r="K198" i="78"/>
  <c r="L198" i="78"/>
  <c r="M198" i="78"/>
  <c r="N198" i="78"/>
  <c r="O198" i="78"/>
  <c r="P198" i="78"/>
  <c r="Q198" i="78"/>
  <c r="R198" i="78"/>
  <c r="S198" i="78"/>
  <c r="T198" i="78"/>
  <c r="U198" i="78"/>
  <c r="V198" i="78"/>
  <c r="F122" i="78"/>
  <c r="E198" i="78"/>
  <c r="D198" i="78"/>
  <c r="G101" i="78"/>
  <c r="I101" i="78"/>
  <c r="D122" i="78"/>
  <c r="D162" i="78"/>
  <c r="D167" i="78"/>
  <c r="D172" i="78"/>
  <c r="D191" i="78"/>
  <c r="C42" i="85"/>
  <c r="V191" i="78"/>
  <c r="U191" i="78"/>
  <c r="T191" i="78"/>
  <c r="S191" i="78"/>
  <c r="R191" i="78"/>
  <c r="Q191" i="78"/>
  <c r="P191" i="78"/>
  <c r="O191" i="78"/>
  <c r="N191" i="78"/>
  <c r="M191" i="78"/>
  <c r="L191" i="78"/>
  <c r="K191" i="78"/>
  <c r="J191" i="78"/>
  <c r="I191" i="78"/>
  <c r="H191" i="78"/>
  <c r="G191" i="78"/>
  <c r="F191" i="78"/>
  <c r="E191" i="78"/>
  <c r="C190" i="78"/>
  <c r="C189" i="78"/>
  <c r="C188" i="78"/>
  <c r="C37" i="78"/>
  <c r="C36" i="78"/>
  <c r="D192" i="78" l="1"/>
  <c r="C191" i="78"/>
  <c r="E31" i="85" l="1"/>
  <c r="D31" i="85"/>
  <c r="D27" i="85"/>
  <c r="V31" i="84"/>
  <c r="U31" i="84"/>
  <c r="T31" i="84"/>
  <c r="S31" i="84"/>
  <c r="R31" i="84"/>
  <c r="Q31" i="84"/>
  <c r="P31" i="84"/>
  <c r="O31" i="84"/>
  <c r="N31" i="84"/>
  <c r="M31" i="84"/>
  <c r="L31" i="84"/>
  <c r="K31" i="84"/>
  <c r="J31" i="84"/>
  <c r="I31" i="84"/>
  <c r="H31" i="84"/>
  <c r="G31" i="84"/>
  <c r="F31" i="84"/>
  <c r="E31" i="84"/>
  <c r="D31" i="84"/>
  <c r="C31" i="84"/>
  <c r="C30" i="84"/>
  <c r="V31" i="83"/>
  <c r="U31" i="83"/>
  <c r="T31" i="83"/>
  <c r="S31" i="83"/>
  <c r="R31" i="83"/>
  <c r="Q31" i="83"/>
  <c r="P31" i="83"/>
  <c r="O31" i="83"/>
  <c r="N31" i="83"/>
  <c r="M31" i="83"/>
  <c r="L31" i="83"/>
  <c r="K31" i="83"/>
  <c r="J31" i="83"/>
  <c r="I31" i="83"/>
  <c r="H31" i="83"/>
  <c r="G31" i="83"/>
  <c r="F31" i="83"/>
  <c r="E31" i="83"/>
  <c r="D31" i="83"/>
  <c r="C31" i="83"/>
  <c r="C30" i="83"/>
  <c r="V31" i="78"/>
  <c r="U31" i="78"/>
  <c r="T31" i="78"/>
  <c r="S31" i="78"/>
  <c r="R31" i="78"/>
  <c r="Q31" i="78"/>
  <c r="P31" i="78"/>
  <c r="O31" i="78"/>
  <c r="N31" i="78"/>
  <c r="M31" i="78"/>
  <c r="L31" i="78"/>
  <c r="K31" i="78"/>
  <c r="J31" i="78"/>
  <c r="I31" i="78"/>
  <c r="H31" i="78"/>
  <c r="G31" i="78"/>
  <c r="F31" i="78"/>
  <c r="E31" i="78"/>
  <c r="D31" i="78"/>
  <c r="C30" i="78"/>
  <c r="N31" i="85" l="1"/>
  <c r="Q31" i="85"/>
  <c r="I31" i="85"/>
  <c r="T31" i="85"/>
  <c r="P31" i="85"/>
  <c r="L31" i="85"/>
  <c r="H31" i="85"/>
  <c r="V31" i="85"/>
  <c r="R31" i="85"/>
  <c r="J31" i="85"/>
  <c r="F31" i="85"/>
  <c r="U31" i="85"/>
  <c r="M31" i="85"/>
  <c r="S31" i="85"/>
  <c r="O31" i="85"/>
  <c r="K31" i="85"/>
  <c r="G31" i="85"/>
  <c r="C31" i="78"/>
  <c r="C216" i="85"/>
  <c r="C215" i="85"/>
  <c r="C214" i="85"/>
  <c r="C30" i="85"/>
  <c r="C188" i="77"/>
  <c r="C189" i="77"/>
  <c r="C187" i="77"/>
  <c r="C78" i="77"/>
  <c r="C79" i="77"/>
  <c r="C80" i="77"/>
  <c r="C72" i="77"/>
  <c r="C73" i="77"/>
  <c r="C74" i="77"/>
  <c r="C75" i="77"/>
  <c r="C76" i="77"/>
  <c r="C77" i="77"/>
  <c r="C69" i="77"/>
  <c r="C70" i="77"/>
  <c r="C71" i="77"/>
  <c r="C46" i="77"/>
  <c r="C47" i="77"/>
  <c r="C44" i="77"/>
  <c r="C45" i="77"/>
  <c r="C41" i="77"/>
  <c r="C42" i="77"/>
  <c r="C43" i="77"/>
  <c r="C10" i="77"/>
  <c r="C11" i="77"/>
  <c r="C12" i="77"/>
  <c r="C13" i="77"/>
  <c r="G197" i="77"/>
  <c r="F197" i="77"/>
  <c r="E197" i="77"/>
  <c r="E28" i="77"/>
  <c r="D28" i="77"/>
  <c r="K197" i="77"/>
  <c r="J197" i="77"/>
  <c r="I197" i="77"/>
  <c r="H197" i="77"/>
  <c r="G28" i="77"/>
  <c r="H28" i="77"/>
  <c r="I28" i="77"/>
  <c r="J28" i="77"/>
  <c r="K28" i="77"/>
  <c r="L28" i="77"/>
  <c r="M28" i="77"/>
  <c r="N28" i="77"/>
  <c r="O28" i="77"/>
  <c r="P28" i="77"/>
  <c r="Q28" i="77"/>
  <c r="R28" i="77"/>
  <c r="S28" i="77"/>
  <c r="T28" i="77"/>
  <c r="U28" i="77"/>
  <c r="V28" i="77"/>
  <c r="F28" i="77"/>
  <c r="C31" i="85" l="1"/>
  <c r="C217" i="85"/>
  <c r="C28" i="77"/>
  <c r="P197" i="77"/>
  <c r="O197" i="77"/>
  <c r="N197" i="77"/>
  <c r="M197" i="77"/>
  <c r="L197" i="77"/>
  <c r="Q197" i="77" l="1"/>
  <c r="R197" i="77"/>
  <c r="S197" i="77"/>
  <c r="T197" i="77"/>
  <c r="V197" i="77"/>
  <c r="U197" i="77"/>
  <c r="C30" i="77" l="1"/>
  <c r="V190" i="77"/>
  <c r="U190" i="77"/>
  <c r="T190" i="77"/>
  <c r="S190" i="77"/>
  <c r="R190" i="77"/>
  <c r="Q190" i="77"/>
  <c r="P190" i="77"/>
  <c r="O190" i="77"/>
  <c r="N190" i="77"/>
  <c r="M190" i="77"/>
  <c r="L190" i="77"/>
  <c r="K190" i="77"/>
  <c r="J190" i="77"/>
  <c r="I190" i="77"/>
  <c r="H190" i="77"/>
  <c r="G190" i="77"/>
  <c r="F190" i="77"/>
  <c r="E190" i="77"/>
  <c r="D190" i="77"/>
  <c r="C190" i="77" l="1"/>
  <c r="D189" i="76" l="1"/>
  <c r="E189" i="76"/>
  <c r="F189" i="76"/>
  <c r="G189" i="76"/>
  <c r="H189" i="76"/>
  <c r="I189" i="76"/>
  <c r="J189" i="76"/>
  <c r="K189" i="76"/>
  <c r="L189" i="76"/>
  <c r="M189" i="76"/>
  <c r="N189" i="76"/>
  <c r="O189" i="76"/>
  <c r="P189" i="76"/>
  <c r="Q189" i="76"/>
  <c r="R189" i="76"/>
  <c r="S189" i="76"/>
  <c r="T189" i="76"/>
  <c r="U189" i="76"/>
  <c r="V189" i="76"/>
  <c r="E27" i="85" l="1"/>
  <c r="E28" i="85" s="1"/>
  <c r="F27" i="85"/>
  <c r="F28" i="85" s="1"/>
  <c r="G27" i="85"/>
  <c r="G28" i="85" s="1"/>
  <c r="H27" i="85"/>
  <c r="H28" i="85" s="1"/>
  <c r="I27" i="85"/>
  <c r="I28" i="85" s="1"/>
  <c r="J27" i="85"/>
  <c r="J28" i="85" s="1"/>
  <c r="K27" i="85"/>
  <c r="K28" i="85" s="1"/>
  <c r="L27" i="85"/>
  <c r="L28" i="85" s="1"/>
  <c r="M27" i="85"/>
  <c r="M28" i="85" s="1"/>
  <c r="N27" i="85"/>
  <c r="N28" i="85" s="1"/>
  <c r="O27" i="85"/>
  <c r="O28" i="85" s="1"/>
  <c r="P27" i="85"/>
  <c r="P28" i="85" s="1"/>
  <c r="Q27" i="85"/>
  <c r="Q28" i="85" s="1"/>
  <c r="R27" i="85"/>
  <c r="R28" i="85" s="1"/>
  <c r="S27" i="85"/>
  <c r="S28" i="85" s="1"/>
  <c r="T27" i="85"/>
  <c r="T28" i="85" s="1"/>
  <c r="U27" i="85"/>
  <c r="U28" i="85" s="1"/>
  <c r="V27" i="85"/>
  <c r="V28" i="85" s="1"/>
  <c r="D28" i="85"/>
  <c r="V28" i="84"/>
  <c r="U28" i="84"/>
  <c r="T28" i="84"/>
  <c r="S28" i="84"/>
  <c r="R28" i="84"/>
  <c r="Q28" i="84"/>
  <c r="P28" i="84"/>
  <c r="O28" i="84"/>
  <c r="N28" i="84"/>
  <c r="M28" i="84"/>
  <c r="L28" i="84"/>
  <c r="K28" i="84"/>
  <c r="J28" i="84"/>
  <c r="I28" i="84"/>
  <c r="H28" i="84"/>
  <c r="G28" i="84"/>
  <c r="F28" i="84"/>
  <c r="E28" i="84"/>
  <c r="D28" i="84"/>
  <c r="C28" i="84"/>
  <c r="C27" i="84"/>
  <c r="V28" i="83"/>
  <c r="U28" i="83"/>
  <c r="T28" i="83"/>
  <c r="S28" i="83"/>
  <c r="R28" i="83"/>
  <c r="Q28" i="83"/>
  <c r="P28" i="83"/>
  <c r="O28" i="83"/>
  <c r="N28" i="83"/>
  <c r="M28" i="83"/>
  <c r="L28" i="83"/>
  <c r="K28" i="83"/>
  <c r="J28" i="83"/>
  <c r="I28" i="83"/>
  <c r="H28" i="83"/>
  <c r="G28" i="83"/>
  <c r="F28" i="83"/>
  <c r="E28" i="83"/>
  <c r="D28" i="83"/>
  <c r="C28" i="83"/>
  <c r="C27" i="83"/>
  <c r="V28" i="78"/>
  <c r="U28" i="78"/>
  <c r="T28" i="78"/>
  <c r="S28" i="78"/>
  <c r="R28" i="78"/>
  <c r="Q28" i="78"/>
  <c r="P28" i="78"/>
  <c r="O28" i="78"/>
  <c r="N28" i="78"/>
  <c r="M28" i="78"/>
  <c r="L28" i="78"/>
  <c r="K28" i="78"/>
  <c r="J28" i="78"/>
  <c r="I28" i="78"/>
  <c r="H28" i="78"/>
  <c r="G28" i="78"/>
  <c r="F28" i="78"/>
  <c r="E28" i="78"/>
  <c r="D28" i="78"/>
  <c r="C27" i="78"/>
  <c r="C28" i="78" s="1"/>
  <c r="V31" i="77"/>
  <c r="U31" i="77"/>
  <c r="T31" i="77"/>
  <c r="S31" i="77"/>
  <c r="R31" i="77"/>
  <c r="Q31" i="77"/>
  <c r="P31" i="77"/>
  <c r="O31" i="77"/>
  <c r="N31" i="77"/>
  <c r="M31" i="77"/>
  <c r="L31" i="77"/>
  <c r="K31" i="77"/>
  <c r="J31" i="77"/>
  <c r="I31" i="77"/>
  <c r="H31" i="77"/>
  <c r="G31" i="77"/>
  <c r="F31" i="77"/>
  <c r="E31" i="77"/>
  <c r="D31" i="77"/>
  <c r="C27" i="77"/>
  <c r="V28" i="76"/>
  <c r="U28" i="76"/>
  <c r="T28" i="76"/>
  <c r="S28" i="76"/>
  <c r="R28" i="76"/>
  <c r="Q28" i="76"/>
  <c r="P28" i="76"/>
  <c r="O28" i="76"/>
  <c r="N28" i="76"/>
  <c r="M28" i="76"/>
  <c r="L28" i="76"/>
  <c r="K28" i="76"/>
  <c r="J28" i="76"/>
  <c r="I28" i="76"/>
  <c r="H28" i="76"/>
  <c r="G28" i="76"/>
  <c r="F28" i="76"/>
  <c r="E28" i="76"/>
  <c r="D28" i="76"/>
  <c r="C28" i="76"/>
  <c r="C27" i="76"/>
  <c r="V28" i="75"/>
  <c r="U28" i="75"/>
  <c r="T28" i="75"/>
  <c r="S28" i="75"/>
  <c r="R28" i="75"/>
  <c r="Q28" i="75"/>
  <c r="P28" i="75"/>
  <c r="O28" i="75"/>
  <c r="N28" i="75"/>
  <c r="M28" i="75"/>
  <c r="L28" i="75"/>
  <c r="K28" i="75"/>
  <c r="J28" i="75"/>
  <c r="I28" i="75"/>
  <c r="H28" i="75"/>
  <c r="G28" i="75"/>
  <c r="F28" i="75"/>
  <c r="E28" i="75"/>
  <c r="D28" i="75"/>
  <c r="C27" i="75"/>
  <c r="C28" i="75" s="1"/>
  <c r="V28" i="63"/>
  <c r="U28" i="63"/>
  <c r="T28" i="63"/>
  <c r="S28" i="63"/>
  <c r="R28" i="63"/>
  <c r="Q28" i="63"/>
  <c r="P28" i="63"/>
  <c r="O28" i="63"/>
  <c r="N28" i="63"/>
  <c r="M28" i="63"/>
  <c r="L28" i="63"/>
  <c r="K28" i="63"/>
  <c r="J28" i="63"/>
  <c r="I28" i="63"/>
  <c r="H28" i="63"/>
  <c r="G28" i="63"/>
  <c r="F28" i="63"/>
  <c r="E28" i="63"/>
  <c r="D28" i="63"/>
  <c r="C27" i="63"/>
  <c r="C28" i="63" s="1"/>
  <c r="V28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F28" i="62"/>
  <c r="E28" i="62"/>
  <c r="D28" i="62"/>
  <c r="C27" i="62"/>
  <c r="C28" i="62" s="1"/>
  <c r="C31" i="77" l="1"/>
  <c r="C27" i="85"/>
  <c r="N42" i="75"/>
  <c r="M42" i="75"/>
  <c r="L42" i="75"/>
  <c r="K42" i="75"/>
  <c r="I42" i="75"/>
  <c r="N42" i="63"/>
  <c r="M42" i="63"/>
  <c r="L42" i="63"/>
  <c r="K42" i="63"/>
  <c r="I42" i="63"/>
  <c r="K41" i="75"/>
  <c r="J41" i="75"/>
  <c r="J42" i="75"/>
  <c r="K41" i="63"/>
  <c r="J41" i="63"/>
  <c r="D41" i="75"/>
  <c r="D41" i="63"/>
  <c r="L114" i="75"/>
  <c r="V114" i="75"/>
  <c r="U114" i="75"/>
  <c r="S114" i="75"/>
  <c r="Q114" i="75"/>
  <c r="P114" i="75"/>
  <c r="M114" i="75"/>
  <c r="K114" i="75"/>
  <c r="G114" i="75"/>
  <c r="C114" i="63"/>
  <c r="C41" i="63"/>
  <c r="C42" i="63"/>
  <c r="C125" i="63"/>
  <c r="C114" i="62"/>
  <c r="O37" i="63"/>
  <c r="D161" i="75"/>
  <c r="D161" i="63"/>
  <c r="D160" i="75"/>
  <c r="D160" i="63"/>
  <c r="D157" i="75"/>
  <c r="D157" i="63"/>
  <c r="D150" i="75"/>
  <c r="D150" i="63"/>
  <c r="D144" i="75"/>
  <c r="D143" i="75"/>
  <c r="D143" i="63"/>
  <c r="D136" i="75"/>
  <c r="D135" i="75"/>
  <c r="D135" i="63"/>
  <c r="D134" i="75"/>
  <c r="D129" i="75"/>
  <c r="D123" i="63"/>
  <c r="P117" i="75"/>
  <c r="P117" i="63"/>
  <c r="D117" i="75"/>
  <c r="D117" i="63"/>
  <c r="Q113" i="75"/>
  <c r="Q113" i="63"/>
  <c r="D112" i="75"/>
  <c r="D112" i="63"/>
  <c r="F110" i="75"/>
  <c r="F110" i="63"/>
  <c r="M109" i="75"/>
  <c r="D109" i="63"/>
  <c r="D107" i="75"/>
  <c r="D107" i="63"/>
  <c r="L84" i="75"/>
  <c r="K84" i="75"/>
  <c r="L84" i="63"/>
  <c r="K84" i="63"/>
  <c r="U60" i="75"/>
  <c r="D53" i="75"/>
  <c r="D53" i="63"/>
  <c r="D52" i="75"/>
  <c r="D52" i="63"/>
  <c r="D44" i="75"/>
  <c r="D44" i="63"/>
  <c r="D43" i="75"/>
  <c r="D43" i="63"/>
  <c r="D40" i="75"/>
  <c r="D40" i="63"/>
  <c r="D39" i="75"/>
  <c r="D39" i="63"/>
  <c r="D38" i="75"/>
  <c r="D38" i="63"/>
  <c r="D24" i="75"/>
  <c r="D24" i="63"/>
  <c r="D11" i="75"/>
  <c r="D11" i="63"/>
  <c r="E126" i="85"/>
  <c r="F126" i="85"/>
  <c r="G126" i="85"/>
  <c r="H126" i="85"/>
  <c r="I126" i="85"/>
  <c r="J126" i="85"/>
  <c r="K126" i="85"/>
  <c r="L126" i="85"/>
  <c r="M126" i="85"/>
  <c r="N126" i="85"/>
  <c r="O126" i="85"/>
  <c r="P126" i="85"/>
  <c r="Q126" i="85"/>
  <c r="R126" i="85"/>
  <c r="S126" i="85"/>
  <c r="T126" i="85"/>
  <c r="U126" i="85"/>
  <c r="C155" i="85"/>
  <c r="C159" i="85"/>
  <c r="C160" i="85"/>
  <c r="C163" i="85"/>
  <c r="C164" i="85"/>
  <c r="C166" i="85"/>
  <c r="C167" i="85"/>
  <c r="C168" i="85"/>
  <c r="C170" i="85"/>
  <c r="C174" i="85"/>
  <c r="C165" i="85"/>
  <c r="C173" i="85"/>
  <c r="C180" i="85"/>
  <c r="C187" i="85"/>
  <c r="C195" i="85"/>
  <c r="D24" i="85"/>
  <c r="D25" i="85" s="1"/>
  <c r="D70" i="85"/>
  <c r="C176" i="75"/>
  <c r="C177" i="75"/>
  <c r="C52" i="75"/>
  <c r="C53" i="75"/>
  <c r="C55" i="75"/>
  <c r="C11" i="75"/>
  <c r="C24" i="75"/>
  <c r="C25" i="75"/>
  <c r="C38" i="75"/>
  <c r="C39" i="75"/>
  <c r="C40" i="75"/>
  <c r="C43" i="75"/>
  <c r="C44" i="75"/>
  <c r="C37" i="75"/>
  <c r="C41" i="75"/>
  <c r="C42" i="75"/>
  <c r="C45" i="75"/>
  <c r="C60" i="75"/>
  <c r="C61" i="75"/>
  <c r="C129" i="75"/>
  <c r="C125" i="75"/>
  <c r="C130" i="75"/>
  <c r="C133" i="75"/>
  <c r="C134" i="75"/>
  <c r="C136" i="75"/>
  <c r="C137" i="75"/>
  <c r="C138" i="75"/>
  <c r="C140" i="75"/>
  <c r="C144" i="75"/>
  <c r="C123" i="75"/>
  <c r="C135" i="75"/>
  <c r="C143" i="75"/>
  <c r="C150" i="75"/>
  <c r="C157" i="75"/>
  <c r="C160" i="75"/>
  <c r="C161" i="75"/>
  <c r="C163" i="75"/>
  <c r="C84" i="75"/>
  <c r="C87" i="75"/>
  <c r="C98" i="75"/>
  <c r="C107" i="75"/>
  <c r="C109" i="75"/>
  <c r="C110" i="75"/>
  <c r="C112" i="75"/>
  <c r="C113" i="75"/>
  <c r="C117" i="75"/>
  <c r="C114" i="75"/>
  <c r="C118" i="75"/>
  <c r="C119" i="75"/>
  <c r="D189" i="75"/>
  <c r="E189" i="75"/>
  <c r="F189" i="75"/>
  <c r="G189" i="75"/>
  <c r="H189" i="75"/>
  <c r="I189" i="75"/>
  <c r="J189" i="75"/>
  <c r="K189" i="75"/>
  <c r="L189" i="75"/>
  <c r="M189" i="75"/>
  <c r="N189" i="75"/>
  <c r="O189" i="75"/>
  <c r="P189" i="75"/>
  <c r="Q189" i="75"/>
  <c r="R189" i="75"/>
  <c r="S189" i="75"/>
  <c r="D158" i="75"/>
  <c r="D183" i="75" s="1"/>
  <c r="D191" i="75" s="1"/>
  <c r="D163" i="75"/>
  <c r="D22" i="75"/>
  <c r="D25" i="75"/>
  <c r="D45" i="75"/>
  <c r="D55" i="75"/>
  <c r="D62" i="75"/>
  <c r="D118" i="75"/>
  <c r="D119" i="75"/>
  <c r="T189" i="75"/>
  <c r="U189" i="75"/>
  <c r="V189" i="75"/>
  <c r="C189" i="75" s="1"/>
  <c r="O22" i="75"/>
  <c r="K58" i="75"/>
  <c r="K45" i="75"/>
  <c r="K62" i="75"/>
  <c r="K87" i="75"/>
  <c r="K98" i="75"/>
  <c r="K118" i="75"/>
  <c r="K119" i="75"/>
  <c r="K191" i="75"/>
  <c r="D78" i="75"/>
  <c r="E78" i="75"/>
  <c r="F78" i="75"/>
  <c r="G78" i="75"/>
  <c r="H78" i="75"/>
  <c r="I78" i="75"/>
  <c r="J78" i="75"/>
  <c r="K78" i="75"/>
  <c r="L78" i="75"/>
  <c r="M78" i="75"/>
  <c r="N78" i="75"/>
  <c r="O78" i="75"/>
  <c r="P78" i="75"/>
  <c r="Q78" i="75"/>
  <c r="R78" i="75"/>
  <c r="S78" i="75"/>
  <c r="T78" i="75"/>
  <c r="U78" i="75"/>
  <c r="V78" i="75"/>
  <c r="D94" i="75"/>
  <c r="D97" i="75"/>
  <c r="D90" i="75"/>
  <c r="D87" i="75"/>
  <c r="D98" i="75"/>
  <c r="E97" i="75"/>
  <c r="E94" i="75"/>
  <c r="E90" i="75"/>
  <c r="E87" i="75"/>
  <c r="E98" i="75"/>
  <c r="F97" i="75"/>
  <c r="F94" i="75"/>
  <c r="F90" i="75"/>
  <c r="F87" i="75"/>
  <c r="F98" i="75"/>
  <c r="G97" i="75"/>
  <c r="G94" i="75"/>
  <c r="G90" i="75"/>
  <c r="G87" i="75"/>
  <c r="G98" i="75"/>
  <c r="H97" i="75"/>
  <c r="H94" i="75"/>
  <c r="H90" i="75"/>
  <c r="H87" i="75"/>
  <c r="H98" i="75"/>
  <c r="I97" i="75"/>
  <c r="I94" i="75"/>
  <c r="I90" i="75"/>
  <c r="I87" i="75"/>
  <c r="I98" i="75"/>
  <c r="J97" i="75"/>
  <c r="J94" i="75"/>
  <c r="J90" i="75"/>
  <c r="J87" i="75"/>
  <c r="J98" i="75"/>
  <c r="K97" i="75"/>
  <c r="K94" i="75"/>
  <c r="K90" i="75"/>
  <c r="L97" i="75"/>
  <c r="L94" i="75"/>
  <c r="L90" i="75"/>
  <c r="L87" i="75"/>
  <c r="L98" i="75"/>
  <c r="M97" i="75"/>
  <c r="M94" i="75"/>
  <c r="M90" i="75"/>
  <c r="M87" i="75"/>
  <c r="M98" i="75"/>
  <c r="N97" i="75"/>
  <c r="N94" i="75"/>
  <c r="N90" i="75"/>
  <c r="N87" i="75"/>
  <c r="N98" i="75"/>
  <c r="O97" i="75"/>
  <c r="O94" i="75"/>
  <c r="O90" i="75"/>
  <c r="O87" i="75"/>
  <c r="O98" i="75"/>
  <c r="P97" i="75"/>
  <c r="P94" i="75"/>
  <c r="P90" i="75"/>
  <c r="P87" i="75"/>
  <c r="P98" i="75"/>
  <c r="Q97" i="75"/>
  <c r="Q94" i="75"/>
  <c r="Q90" i="75"/>
  <c r="Q87" i="75"/>
  <c r="Q98" i="75"/>
  <c r="R97" i="75"/>
  <c r="R94" i="75"/>
  <c r="R90" i="75"/>
  <c r="R87" i="75"/>
  <c r="R98" i="75"/>
  <c r="S97" i="75"/>
  <c r="S94" i="75"/>
  <c r="S90" i="75"/>
  <c r="S87" i="75"/>
  <c r="S98" i="75"/>
  <c r="T97" i="75"/>
  <c r="T94" i="75"/>
  <c r="T90" i="75"/>
  <c r="T87" i="75"/>
  <c r="T98" i="75"/>
  <c r="U97" i="75"/>
  <c r="U94" i="75"/>
  <c r="U90" i="75"/>
  <c r="U87" i="75"/>
  <c r="U98" i="75"/>
  <c r="V97" i="75"/>
  <c r="V94" i="75"/>
  <c r="V90" i="75"/>
  <c r="V87" i="75"/>
  <c r="V98" i="75"/>
  <c r="D105" i="75"/>
  <c r="E118" i="75"/>
  <c r="E105" i="75"/>
  <c r="E119" i="75"/>
  <c r="F118" i="75"/>
  <c r="F105" i="75"/>
  <c r="F119" i="75"/>
  <c r="G118" i="75"/>
  <c r="G105" i="75"/>
  <c r="G119" i="75"/>
  <c r="H118" i="75"/>
  <c r="H105" i="75"/>
  <c r="H119" i="75"/>
  <c r="I118" i="75"/>
  <c r="I105" i="75"/>
  <c r="I119" i="75"/>
  <c r="J118" i="75"/>
  <c r="J105" i="75"/>
  <c r="J119" i="75"/>
  <c r="K105" i="75"/>
  <c r="L118" i="75"/>
  <c r="L105" i="75"/>
  <c r="L119" i="75"/>
  <c r="M118" i="75"/>
  <c r="M105" i="75"/>
  <c r="M119" i="75"/>
  <c r="N118" i="75"/>
  <c r="N105" i="75"/>
  <c r="N119" i="75"/>
  <c r="O118" i="75"/>
  <c r="O105" i="75"/>
  <c r="O119" i="75"/>
  <c r="P118" i="75"/>
  <c r="P105" i="75"/>
  <c r="P119" i="75"/>
  <c r="Q118" i="75"/>
  <c r="Q105" i="75"/>
  <c r="Q119" i="75"/>
  <c r="R118" i="75"/>
  <c r="R105" i="75"/>
  <c r="R119" i="75"/>
  <c r="S118" i="75"/>
  <c r="S105" i="75"/>
  <c r="S119" i="75"/>
  <c r="T118" i="75"/>
  <c r="T105" i="75"/>
  <c r="T119" i="75"/>
  <c r="U118" i="75"/>
  <c r="U105" i="75"/>
  <c r="U119" i="75"/>
  <c r="V118" i="75"/>
  <c r="V105" i="75"/>
  <c r="V119" i="75"/>
  <c r="D168" i="75"/>
  <c r="D182" i="75"/>
  <c r="D177" i="75"/>
  <c r="D174" i="75"/>
  <c r="E168" i="75"/>
  <c r="E163" i="75"/>
  <c r="E158" i="75"/>
  <c r="E182" i="75"/>
  <c r="E177" i="75"/>
  <c r="E174" i="75"/>
  <c r="E183" i="75"/>
  <c r="F168" i="75"/>
  <c r="F163" i="75"/>
  <c r="F158" i="75"/>
  <c r="F182" i="75"/>
  <c r="F177" i="75"/>
  <c r="F174" i="75"/>
  <c r="F183" i="75"/>
  <c r="G168" i="75"/>
  <c r="G163" i="75"/>
  <c r="G158" i="75"/>
  <c r="G182" i="75"/>
  <c r="G177" i="75"/>
  <c r="G174" i="75"/>
  <c r="G183" i="75"/>
  <c r="H168" i="75"/>
  <c r="H163" i="75"/>
  <c r="H158" i="75"/>
  <c r="H182" i="75"/>
  <c r="H177" i="75"/>
  <c r="H174" i="75"/>
  <c r="H183" i="75"/>
  <c r="I168" i="75"/>
  <c r="I163" i="75"/>
  <c r="I158" i="75"/>
  <c r="I182" i="75"/>
  <c r="I177" i="75"/>
  <c r="I174" i="75"/>
  <c r="I183" i="75"/>
  <c r="J168" i="75"/>
  <c r="J163" i="75"/>
  <c r="J158" i="75"/>
  <c r="J182" i="75"/>
  <c r="J177" i="75"/>
  <c r="J174" i="75"/>
  <c r="J183" i="75"/>
  <c r="K168" i="75"/>
  <c r="K163" i="75"/>
  <c r="K158" i="75"/>
  <c r="K182" i="75"/>
  <c r="K177" i="75"/>
  <c r="K174" i="75"/>
  <c r="K183" i="75"/>
  <c r="L168" i="75"/>
  <c r="L163" i="75"/>
  <c r="L158" i="75"/>
  <c r="L182" i="75"/>
  <c r="L177" i="75"/>
  <c r="L174" i="75"/>
  <c r="L183" i="75"/>
  <c r="M168" i="75"/>
  <c r="M163" i="75"/>
  <c r="M158" i="75"/>
  <c r="M182" i="75"/>
  <c r="M177" i="75"/>
  <c r="M174" i="75"/>
  <c r="M183" i="75"/>
  <c r="N168" i="75"/>
  <c r="N163" i="75"/>
  <c r="N158" i="75"/>
  <c r="N182" i="75"/>
  <c r="N177" i="75"/>
  <c r="N174" i="75"/>
  <c r="N183" i="75"/>
  <c r="O168" i="75"/>
  <c r="O163" i="75"/>
  <c r="O158" i="75"/>
  <c r="O182" i="75"/>
  <c r="O177" i="75"/>
  <c r="O174" i="75"/>
  <c r="O183" i="75"/>
  <c r="P168" i="75"/>
  <c r="P163" i="75"/>
  <c r="P158" i="75"/>
  <c r="P182" i="75"/>
  <c r="P177" i="75"/>
  <c r="P174" i="75"/>
  <c r="P183" i="75"/>
  <c r="Q168" i="75"/>
  <c r="Q163" i="75"/>
  <c r="Q158" i="75"/>
  <c r="Q182" i="75"/>
  <c r="Q177" i="75"/>
  <c r="Q174" i="75"/>
  <c r="Q183" i="75"/>
  <c r="R168" i="75"/>
  <c r="R163" i="75"/>
  <c r="R158" i="75"/>
  <c r="R182" i="75"/>
  <c r="R177" i="75"/>
  <c r="R174" i="75"/>
  <c r="R183" i="75"/>
  <c r="S168" i="75"/>
  <c r="S163" i="75"/>
  <c r="S158" i="75"/>
  <c r="S182" i="75"/>
  <c r="S177" i="75"/>
  <c r="S174" i="75"/>
  <c r="S183" i="75"/>
  <c r="T168" i="75"/>
  <c r="T163" i="75"/>
  <c r="T158" i="75"/>
  <c r="T182" i="75"/>
  <c r="T177" i="75"/>
  <c r="T174" i="75"/>
  <c r="T183" i="75"/>
  <c r="U168" i="75"/>
  <c r="U163" i="75"/>
  <c r="U158" i="75"/>
  <c r="U182" i="75"/>
  <c r="U177" i="75"/>
  <c r="U174" i="75"/>
  <c r="U183" i="75"/>
  <c r="V168" i="75"/>
  <c r="V163" i="75"/>
  <c r="V158" i="75"/>
  <c r="V182" i="75"/>
  <c r="V177" i="75"/>
  <c r="V174" i="75"/>
  <c r="V183" i="75"/>
  <c r="D50" i="75"/>
  <c r="D58" i="75"/>
  <c r="D61" i="75"/>
  <c r="D35" i="75"/>
  <c r="E61" i="75"/>
  <c r="E58" i="75"/>
  <c r="E55" i="75"/>
  <c r="E50" i="75"/>
  <c r="E45" i="75"/>
  <c r="E35" i="75"/>
  <c r="E25" i="75"/>
  <c r="E22" i="75"/>
  <c r="E62" i="75"/>
  <c r="E191" i="75"/>
  <c r="F61" i="75"/>
  <c r="F58" i="75"/>
  <c r="F55" i="75"/>
  <c r="F50" i="75"/>
  <c r="F45" i="75"/>
  <c r="F35" i="75"/>
  <c r="F25" i="75"/>
  <c r="F22" i="75"/>
  <c r="F62" i="75"/>
  <c r="F191" i="75"/>
  <c r="G61" i="75"/>
  <c r="G58" i="75"/>
  <c r="G55" i="75"/>
  <c r="G50" i="75"/>
  <c r="G45" i="75"/>
  <c r="G35" i="75"/>
  <c r="G25" i="75"/>
  <c r="G22" i="75"/>
  <c r="G62" i="75"/>
  <c r="G191" i="75"/>
  <c r="H61" i="75"/>
  <c r="H58" i="75"/>
  <c r="H55" i="75"/>
  <c r="H50" i="75"/>
  <c r="H45" i="75"/>
  <c r="H35" i="75"/>
  <c r="H25" i="75"/>
  <c r="H22" i="75"/>
  <c r="H62" i="75"/>
  <c r="H191" i="75"/>
  <c r="I61" i="75"/>
  <c r="I58" i="75"/>
  <c r="I55" i="75"/>
  <c r="I50" i="75"/>
  <c r="I45" i="75"/>
  <c r="I35" i="75"/>
  <c r="I25" i="75"/>
  <c r="I22" i="75"/>
  <c r="I62" i="75"/>
  <c r="I191" i="75"/>
  <c r="J61" i="75"/>
  <c r="J58" i="75"/>
  <c r="J55" i="75"/>
  <c r="J50" i="75"/>
  <c r="J45" i="75"/>
  <c r="J35" i="75"/>
  <c r="J25" i="75"/>
  <c r="J22" i="75"/>
  <c r="J62" i="75" s="1"/>
  <c r="J191" i="75" s="1"/>
  <c r="K61" i="75"/>
  <c r="K55" i="75"/>
  <c r="K50" i="75"/>
  <c r="K35" i="75"/>
  <c r="K25" i="75"/>
  <c r="K22" i="75"/>
  <c r="L61" i="75"/>
  <c r="L58" i="75"/>
  <c r="L55" i="75"/>
  <c r="L50" i="75"/>
  <c r="L45" i="75"/>
  <c r="L35" i="75"/>
  <c r="L25" i="75"/>
  <c r="L22" i="75"/>
  <c r="L62" i="75"/>
  <c r="L191" i="75"/>
  <c r="M61" i="75"/>
  <c r="M58" i="75"/>
  <c r="M55" i="75"/>
  <c r="M50" i="75"/>
  <c r="M45" i="75"/>
  <c r="M35" i="75"/>
  <c r="M25" i="75"/>
  <c r="M22" i="75"/>
  <c r="M62" i="75"/>
  <c r="M191" i="75"/>
  <c r="N61" i="75"/>
  <c r="N58" i="75"/>
  <c r="N55" i="75"/>
  <c r="N50" i="75"/>
  <c r="N45" i="75"/>
  <c r="N35" i="75"/>
  <c r="N25" i="75"/>
  <c r="N22" i="75"/>
  <c r="N62" i="75"/>
  <c r="N191" i="75"/>
  <c r="O61" i="75"/>
  <c r="O58" i="75"/>
  <c r="O55" i="75"/>
  <c r="O50" i="75"/>
  <c r="O45" i="75"/>
  <c r="O35" i="75"/>
  <c r="O25" i="75"/>
  <c r="O62" i="75"/>
  <c r="O191" i="75"/>
  <c r="P61" i="75"/>
  <c r="P58" i="75"/>
  <c r="P55" i="75"/>
  <c r="P50" i="75"/>
  <c r="P45" i="75"/>
  <c r="P35" i="75"/>
  <c r="P25" i="75"/>
  <c r="P22" i="75"/>
  <c r="P62" i="75"/>
  <c r="P191" i="75"/>
  <c r="Q61" i="75"/>
  <c r="Q58" i="75"/>
  <c r="Q55" i="75"/>
  <c r="Q50" i="75"/>
  <c r="Q45" i="75"/>
  <c r="Q35" i="75"/>
  <c r="Q25" i="75"/>
  <c r="Q22" i="75"/>
  <c r="Q62" i="75"/>
  <c r="Q191" i="75"/>
  <c r="R61" i="75"/>
  <c r="R58" i="75"/>
  <c r="R55" i="75"/>
  <c r="R50" i="75"/>
  <c r="R45" i="75"/>
  <c r="R35" i="75"/>
  <c r="R25" i="75"/>
  <c r="R22" i="75"/>
  <c r="R62" i="75"/>
  <c r="R191" i="75"/>
  <c r="S61" i="75"/>
  <c r="S58" i="75"/>
  <c r="S55" i="75"/>
  <c r="S50" i="75"/>
  <c r="S45" i="75"/>
  <c r="S35" i="75"/>
  <c r="S25" i="75"/>
  <c r="S22" i="75"/>
  <c r="S62" i="75"/>
  <c r="S191" i="75"/>
  <c r="T61" i="75"/>
  <c r="T58" i="75"/>
  <c r="T55" i="75"/>
  <c r="T50" i="75"/>
  <c r="T45" i="75"/>
  <c r="T35" i="75"/>
  <c r="T25" i="75"/>
  <c r="T22" i="75"/>
  <c r="T62" i="75"/>
  <c r="T191" i="75"/>
  <c r="U61" i="75"/>
  <c r="U58" i="75"/>
  <c r="U55" i="75"/>
  <c r="U50" i="75"/>
  <c r="U45" i="75"/>
  <c r="U35" i="75"/>
  <c r="U25" i="75"/>
  <c r="U22" i="75"/>
  <c r="U62" i="75"/>
  <c r="U191" i="75"/>
  <c r="V61" i="75"/>
  <c r="V58" i="75"/>
  <c r="V55" i="75"/>
  <c r="V50" i="75"/>
  <c r="V45" i="75"/>
  <c r="V35" i="75"/>
  <c r="V25" i="75"/>
  <c r="V22" i="75"/>
  <c r="V62" i="75"/>
  <c r="V191" i="75"/>
  <c r="C165" i="75"/>
  <c r="C166" i="75"/>
  <c r="C167" i="75"/>
  <c r="C168" i="75"/>
  <c r="C162" i="75"/>
  <c r="C122" i="75"/>
  <c r="C124" i="75"/>
  <c r="C126" i="75"/>
  <c r="C127" i="75"/>
  <c r="C128" i="75"/>
  <c r="C131" i="75"/>
  <c r="C132" i="75"/>
  <c r="C139" i="75"/>
  <c r="C141" i="75"/>
  <c r="C142" i="75"/>
  <c r="C145" i="75"/>
  <c r="C146" i="75"/>
  <c r="C147" i="75"/>
  <c r="C148" i="75"/>
  <c r="C149" i="75"/>
  <c r="C151" i="75"/>
  <c r="C152" i="75"/>
  <c r="C153" i="75"/>
  <c r="C154" i="75"/>
  <c r="C155" i="75"/>
  <c r="C156" i="75"/>
  <c r="C182" i="75"/>
  <c r="C174" i="75"/>
  <c r="C65" i="75"/>
  <c r="C67" i="75"/>
  <c r="C68" i="75"/>
  <c r="C70" i="75"/>
  <c r="C72" i="75"/>
  <c r="C73" i="75"/>
  <c r="C74" i="75"/>
  <c r="C75" i="75"/>
  <c r="C76" i="75"/>
  <c r="C77" i="75"/>
  <c r="C69" i="75"/>
  <c r="C66" i="75"/>
  <c r="C71" i="75"/>
  <c r="C78" i="75"/>
  <c r="C92" i="75"/>
  <c r="C93" i="75"/>
  <c r="C94" i="75"/>
  <c r="C96" i="75"/>
  <c r="C97" i="75"/>
  <c r="C89" i="75"/>
  <c r="C90" i="75"/>
  <c r="C80" i="75"/>
  <c r="C81" i="75"/>
  <c r="C82" i="75"/>
  <c r="C83" i="75"/>
  <c r="C85" i="75"/>
  <c r="C86" i="75"/>
  <c r="C54" i="75"/>
  <c r="C9" i="75"/>
  <c r="C10" i="75"/>
  <c r="C12" i="75"/>
  <c r="C15" i="75"/>
  <c r="C16" i="75"/>
  <c r="C13" i="75"/>
  <c r="C14" i="75"/>
  <c r="C17" i="75"/>
  <c r="C18" i="75"/>
  <c r="C19" i="75"/>
  <c r="C20" i="75"/>
  <c r="C21" i="75"/>
  <c r="C47" i="75"/>
  <c r="C48" i="75"/>
  <c r="C49" i="75"/>
  <c r="C50" i="75"/>
  <c r="C57" i="75"/>
  <c r="C58" i="75"/>
  <c r="C30" i="75"/>
  <c r="C31" i="75"/>
  <c r="C32" i="75"/>
  <c r="C33" i="75"/>
  <c r="C34" i="75"/>
  <c r="C35" i="75"/>
  <c r="C108" i="75"/>
  <c r="C111" i="75"/>
  <c r="C115" i="75"/>
  <c r="C116" i="75"/>
  <c r="C105" i="75"/>
  <c r="C60" i="63"/>
  <c r="C61" i="63" s="1"/>
  <c r="C57" i="63"/>
  <c r="C58" i="63" s="1"/>
  <c r="C52" i="63"/>
  <c r="C53" i="63"/>
  <c r="C54" i="63"/>
  <c r="C47" i="63"/>
  <c r="C48" i="63"/>
  <c r="C49" i="63"/>
  <c r="C37" i="63"/>
  <c r="C38" i="63"/>
  <c r="C39" i="63"/>
  <c r="C40" i="63"/>
  <c r="C43" i="63"/>
  <c r="C44" i="63"/>
  <c r="C30" i="63"/>
  <c r="C31" i="63"/>
  <c r="C32" i="63"/>
  <c r="C33" i="63"/>
  <c r="C34" i="63"/>
  <c r="C24" i="63"/>
  <c r="C25" i="63" s="1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96" i="63"/>
  <c r="C97" i="63" s="1"/>
  <c r="C92" i="63"/>
  <c r="C93" i="63"/>
  <c r="C89" i="63"/>
  <c r="C90" i="63" s="1"/>
  <c r="C80" i="63"/>
  <c r="C81" i="63"/>
  <c r="C82" i="63"/>
  <c r="C83" i="63"/>
  <c r="C84" i="63"/>
  <c r="C85" i="63"/>
  <c r="C86" i="63"/>
  <c r="C182" i="63"/>
  <c r="C177" i="63"/>
  <c r="C165" i="63"/>
  <c r="C166" i="63"/>
  <c r="C167" i="63"/>
  <c r="C160" i="63"/>
  <c r="C161" i="63"/>
  <c r="C162" i="63"/>
  <c r="C122" i="63"/>
  <c r="C123" i="63"/>
  <c r="C124" i="63"/>
  <c r="C126" i="63"/>
  <c r="C127" i="63"/>
  <c r="C128" i="63"/>
  <c r="C129" i="63"/>
  <c r="C130" i="63"/>
  <c r="C131" i="63"/>
  <c r="C132" i="63"/>
  <c r="C133" i="63"/>
  <c r="C134" i="63"/>
  <c r="C135" i="63"/>
  <c r="C136" i="63"/>
  <c r="C137" i="63"/>
  <c r="C138" i="63"/>
  <c r="C139" i="63"/>
  <c r="C140" i="63"/>
  <c r="C141" i="63"/>
  <c r="C142" i="63"/>
  <c r="C143" i="63"/>
  <c r="C144" i="63"/>
  <c r="C145" i="63"/>
  <c r="C146" i="63"/>
  <c r="C147" i="63"/>
  <c r="C148" i="63"/>
  <c r="C149" i="63"/>
  <c r="C150" i="63"/>
  <c r="C151" i="63"/>
  <c r="C152" i="63"/>
  <c r="C153" i="63"/>
  <c r="C154" i="63"/>
  <c r="C155" i="63"/>
  <c r="C156" i="63"/>
  <c r="C157" i="63"/>
  <c r="D189" i="63"/>
  <c r="C189" i="63" s="1"/>
  <c r="C107" i="63"/>
  <c r="C108" i="63"/>
  <c r="C109" i="63"/>
  <c r="C110" i="63"/>
  <c r="C111" i="63"/>
  <c r="C112" i="63"/>
  <c r="C113" i="63"/>
  <c r="C115" i="63"/>
  <c r="C116" i="63"/>
  <c r="C117" i="63"/>
  <c r="C118" i="63" s="1"/>
  <c r="C105" i="63"/>
  <c r="D105" i="63"/>
  <c r="D118" i="63"/>
  <c r="D168" i="63"/>
  <c r="D163" i="63"/>
  <c r="D158" i="63"/>
  <c r="D182" i="63"/>
  <c r="D177" i="63"/>
  <c r="D97" i="63"/>
  <c r="D94" i="63"/>
  <c r="D90" i="63"/>
  <c r="D87" i="63"/>
  <c r="D61" i="63"/>
  <c r="D58" i="63"/>
  <c r="D55" i="63"/>
  <c r="D50" i="63"/>
  <c r="D45" i="63"/>
  <c r="D35" i="63"/>
  <c r="D25" i="63"/>
  <c r="D22" i="63"/>
  <c r="F70" i="85"/>
  <c r="G70" i="85"/>
  <c r="H70" i="85"/>
  <c r="I70" i="85"/>
  <c r="J70" i="85"/>
  <c r="K70" i="85"/>
  <c r="L70" i="85"/>
  <c r="M70" i="85"/>
  <c r="N70" i="85"/>
  <c r="O70" i="85"/>
  <c r="P70" i="85"/>
  <c r="Q70" i="85"/>
  <c r="R70" i="85"/>
  <c r="S70" i="85"/>
  <c r="T70" i="85"/>
  <c r="V70" i="85"/>
  <c r="C63" i="84"/>
  <c r="C63" i="83"/>
  <c r="C63" i="78"/>
  <c r="C64" i="78" s="1"/>
  <c r="C63" i="77"/>
  <c r="C60" i="76"/>
  <c r="E70" i="85"/>
  <c r="C211" i="85"/>
  <c r="C210" i="85"/>
  <c r="C206" i="85"/>
  <c r="C203" i="85"/>
  <c r="C202" i="85"/>
  <c r="C201" i="85"/>
  <c r="E204" i="85"/>
  <c r="C196" i="85"/>
  <c r="C192" i="85"/>
  <c r="C186" i="85"/>
  <c r="C185" i="85"/>
  <c r="C184" i="85"/>
  <c r="C183" i="85"/>
  <c r="C182" i="85"/>
  <c r="C181" i="85"/>
  <c r="C179" i="85"/>
  <c r="C178" i="85"/>
  <c r="C177" i="85"/>
  <c r="C176" i="85"/>
  <c r="C175" i="85"/>
  <c r="C172" i="85"/>
  <c r="C171" i="85"/>
  <c r="C169" i="85"/>
  <c r="C162" i="85"/>
  <c r="C161" i="85"/>
  <c r="C158" i="85"/>
  <c r="C157" i="85"/>
  <c r="C156" i="85"/>
  <c r="C154" i="85"/>
  <c r="C152" i="85"/>
  <c r="C130" i="85"/>
  <c r="D126" i="85"/>
  <c r="U119" i="85"/>
  <c r="T119" i="85"/>
  <c r="S119" i="85"/>
  <c r="R119" i="85"/>
  <c r="Q119" i="85"/>
  <c r="P119" i="85"/>
  <c r="O119" i="85"/>
  <c r="N119" i="85"/>
  <c r="M119" i="85"/>
  <c r="L119" i="85"/>
  <c r="K119" i="85"/>
  <c r="J119" i="85"/>
  <c r="I119" i="85"/>
  <c r="H119" i="85"/>
  <c r="G119" i="85"/>
  <c r="F119" i="85"/>
  <c r="E119" i="85"/>
  <c r="D119" i="85"/>
  <c r="D107" i="85"/>
  <c r="V67" i="85"/>
  <c r="U67" i="85"/>
  <c r="T67" i="85"/>
  <c r="S67" i="85"/>
  <c r="R67" i="85"/>
  <c r="Q67" i="85"/>
  <c r="P67" i="85"/>
  <c r="O67" i="85"/>
  <c r="N67" i="85"/>
  <c r="M67" i="85"/>
  <c r="L67" i="85"/>
  <c r="K67" i="85"/>
  <c r="J67" i="85"/>
  <c r="I67" i="85"/>
  <c r="H67" i="85"/>
  <c r="G67" i="85"/>
  <c r="F67" i="85"/>
  <c r="E67" i="85"/>
  <c r="C40" i="85"/>
  <c r="C41" i="85"/>
  <c r="C43" i="85"/>
  <c r="V24" i="85"/>
  <c r="V25" i="85" s="1"/>
  <c r="U24" i="85"/>
  <c r="U25" i="85" s="1"/>
  <c r="T24" i="85"/>
  <c r="T25" i="85" s="1"/>
  <c r="S24" i="85"/>
  <c r="S25" i="85" s="1"/>
  <c r="R24" i="85"/>
  <c r="R25" i="85" s="1"/>
  <c r="Q24" i="85"/>
  <c r="Q25" i="85" s="1"/>
  <c r="P24" i="85"/>
  <c r="P25" i="85" s="1"/>
  <c r="O24" i="85"/>
  <c r="O25" i="85" s="1"/>
  <c r="N24" i="85"/>
  <c r="N25" i="85" s="1"/>
  <c r="M24" i="85"/>
  <c r="M25" i="85" s="1"/>
  <c r="L24" i="85"/>
  <c r="L25" i="85" s="1"/>
  <c r="K24" i="85"/>
  <c r="K25" i="85" s="1"/>
  <c r="J24" i="85"/>
  <c r="J25" i="85" s="1"/>
  <c r="I24" i="85"/>
  <c r="I25" i="85" s="1"/>
  <c r="H24" i="85"/>
  <c r="H25" i="85" s="1"/>
  <c r="G24" i="85"/>
  <c r="G25" i="85" s="1"/>
  <c r="F24" i="85"/>
  <c r="F25" i="85" s="1"/>
  <c r="E24" i="85"/>
  <c r="E25" i="85" s="1"/>
  <c r="D9" i="85"/>
  <c r="V198" i="85"/>
  <c r="V193" i="85"/>
  <c r="V188" i="85"/>
  <c r="V212" i="85"/>
  <c r="V207" i="85"/>
  <c r="V135" i="85"/>
  <c r="V126" i="85"/>
  <c r="V119" i="85"/>
  <c r="V44" i="85"/>
  <c r="U198" i="85"/>
  <c r="U193" i="85"/>
  <c r="U188" i="85"/>
  <c r="U212" i="85"/>
  <c r="U207" i="85"/>
  <c r="U135" i="85"/>
  <c r="U44" i="85"/>
  <c r="T198" i="85"/>
  <c r="T193" i="85"/>
  <c r="T188" i="85"/>
  <c r="T212" i="85"/>
  <c r="T207" i="85"/>
  <c r="T135" i="85"/>
  <c r="T44" i="85"/>
  <c r="S198" i="85"/>
  <c r="S193" i="85"/>
  <c r="S188" i="85"/>
  <c r="S212" i="85"/>
  <c r="S207" i="85"/>
  <c r="S135" i="85"/>
  <c r="S44" i="85"/>
  <c r="R198" i="85"/>
  <c r="R193" i="85"/>
  <c r="R188" i="85"/>
  <c r="R207" i="85"/>
  <c r="R135" i="85"/>
  <c r="R44" i="85"/>
  <c r="Q198" i="85"/>
  <c r="Q193" i="85"/>
  <c r="Q188" i="85"/>
  <c r="Q212" i="85"/>
  <c r="Q207" i="85"/>
  <c r="Q135" i="85"/>
  <c r="Q44" i="85"/>
  <c r="P198" i="85"/>
  <c r="P193" i="85"/>
  <c r="P188" i="85"/>
  <c r="P212" i="85"/>
  <c r="P135" i="85"/>
  <c r="P44" i="85"/>
  <c r="O198" i="85"/>
  <c r="O193" i="85"/>
  <c r="O188" i="85"/>
  <c r="O212" i="85"/>
  <c r="O207" i="85"/>
  <c r="O135" i="85"/>
  <c r="O44" i="85"/>
  <c r="N198" i="85"/>
  <c r="N193" i="85"/>
  <c r="N188" i="85"/>
  <c r="N212" i="85"/>
  <c r="N207" i="85"/>
  <c r="N135" i="85"/>
  <c r="N44" i="85"/>
  <c r="M198" i="85"/>
  <c r="M193" i="85"/>
  <c r="M188" i="85"/>
  <c r="M212" i="85"/>
  <c r="M207" i="85"/>
  <c r="M135" i="85"/>
  <c r="M44" i="85"/>
  <c r="L198" i="85"/>
  <c r="L193" i="85"/>
  <c r="L188" i="85"/>
  <c r="L212" i="85"/>
  <c r="L207" i="85"/>
  <c r="L135" i="85"/>
  <c r="L44" i="85"/>
  <c r="K198" i="85"/>
  <c r="K193" i="85"/>
  <c r="K188" i="85"/>
  <c r="K212" i="85"/>
  <c r="K207" i="85"/>
  <c r="K135" i="85"/>
  <c r="K44" i="85"/>
  <c r="J198" i="85"/>
  <c r="J193" i="85"/>
  <c r="J188" i="85"/>
  <c r="J212" i="85"/>
  <c r="J207" i="85"/>
  <c r="J135" i="85"/>
  <c r="J44" i="85"/>
  <c r="I198" i="85"/>
  <c r="I193" i="85"/>
  <c r="I188" i="85"/>
  <c r="I212" i="85"/>
  <c r="I207" i="85"/>
  <c r="I135" i="85"/>
  <c r="I44" i="85"/>
  <c r="H198" i="85"/>
  <c r="H193" i="85"/>
  <c r="H188" i="85"/>
  <c r="H212" i="85"/>
  <c r="H207" i="85"/>
  <c r="H135" i="85"/>
  <c r="H44" i="85"/>
  <c r="G198" i="85"/>
  <c r="G193" i="85"/>
  <c r="G188" i="85"/>
  <c r="G212" i="85"/>
  <c r="G207" i="85"/>
  <c r="G135" i="85"/>
  <c r="G44" i="85"/>
  <c r="F198" i="85"/>
  <c r="F193" i="85"/>
  <c r="F188" i="85"/>
  <c r="F212" i="85"/>
  <c r="F207" i="85"/>
  <c r="F135" i="85"/>
  <c r="F44" i="85"/>
  <c r="E198" i="85"/>
  <c r="E193" i="85"/>
  <c r="E188" i="85"/>
  <c r="E212" i="85"/>
  <c r="E207" i="85"/>
  <c r="E135" i="85"/>
  <c r="E44" i="85"/>
  <c r="D212" i="85"/>
  <c r="D207" i="85"/>
  <c r="V204" i="85"/>
  <c r="U204" i="85"/>
  <c r="T204" i="85"/>
  <c r="S204" i="85"/>
  <c r="R204" i="85"/>
  <c r="Q204" i="85"/>
  <c r="P204" i="85"/>
  <c r="O204" i="85"/>
  <c r="N204" i="85"/>
  <c r="M204" i="85"/>
  <c r="L204" i="85"/>
  <c r="K204" i="85"/>
  <c r="J204" i="85"/>
  <c r="I204" i="85"/>
  <c r="H204" i="85"/>
  <c r="G204" i="85"/>
  <c r="F204" i="85"/>
  <c r="D204" i="85"/>
  <c r="A195" i="84"/>
  <c r="V171" i="84"/>
  <c r="V166" i="84"/>
  <c r="V161" i="84"/>
  <c r="V185" i="84"/>
  <c r="V180" i="84"/>
  <c r="V186" i="84"/>
  <c r="V121" i="84"/>
  <c r="V108" i="84"/>
  <c r="V122" i="84"/>
  <c r="V100" i="84"/>
  <c r="V97" i="84"/>
  <c r="V93" i="84"/>
  <c r="V90" i="84"/>
  <c r="V101" i="84"/>
  <c r="V64" i="84"/>
  <c r="V61" i="84"/>
  <c r="V58" i="84"/>
  <c r="V53" i="84"/>
  <c r="V48" i="84"/>
  <c r="V38" i="84"/>
  <c r="V65" i="84" s="1"/>
  <c r="V25" i="84"/>
  <c r="V22" i="84"/>
  <c r="U171" i="84"/>
  <c r="U166" i="84"/>
  <c r="U161" i="84"/>
  <c r="U185" i="84"/>
  <c r="U180" i="84"/>
  <c r="U186" i="84"/>
  <c r="U121" i="84"/>
  <c r="U108" i="84"/>
  <c r="U122" i="84"/>
  <c r="U100" i="84"/>
  <c r="U97" i="84"/>
  <c r="U93" i="84"/>
  <c r="U90" i="84"/>
  <c r="U101" i="84"/>
  <c r="U64" i="84"/>
  <c r="U61" i="84"/>
  <c r="U58" i="84"/>
  <c r="U53" i="84"/>
  <c r="U194" i="84" s="1"/>
  <c r="U48" i="84"/>
  <c r="U38" i="84"/>
  <c r="U65" i="84" s="1"/>
  <c r="U25" i="84"/>
  <c r="U22" i="84"/>
  <c r="T171" i="84"/>
  <c r="T166" i="84"/>
  <c r="T161" i="84"/>
  <c r="T185" i="84"/>
  <c r="T180" i="84"/>
  <c r="T186" i="84"/>
  <c r="T121" i="84"/>
  <c r="T108" i="84"/>
  <c r="T122" i="84"/>
  <c r="T100" i="84"/>
  <c r="T97" i="84"/>
  <c r="T93" i="84"/>
  <c r="T90" i="84"/>
  <c r="T101" i="84"/>
  <c r="T64" i="84"/>
  <c r="T61" i="84"/>
  <c r="T58" i="84"/>
  <c r="T53" i="84"/>
  <c r="T48" i="84"/>
  <c r="T38" i="84"/>
  <c r="T65" i="84" s="1"/>
  <c r="T25" i="84"/>
  <c r="T22" i="84"/>
  <c r="S171" i="84"/>
  <c r="S166" i="84"/>
  <c r="S161" i="84"/>
  <c r="S185" i="84"/>
  <c r="S180" i="84"/>
  <c r="S186" i="84"/>
  <c r="S121" i="84"/>
  <c r="S108" i="84"/>
  <c r="S122" i="84"/>
  <c r="S100" i="84"/>
  <c r="S97" i="84"/>
  <c r="S93" i="84"/>
  <c r="S90" i="84"/>
  <c r="S101" i="84"/>
  <c r="S64" i="84"/>
  <c r="S61" i="84"/>
  <c r="S58" i="84"/>
  <c r="S53" i="84"/>
  <c r="S194" i="84" s="1"/>
  <c r="S48" i="84"/>
  <c r="S38" i="84"/>
  <c r="S65" i="84" s="1"/>
  <c r="S25" i="84"/>
  <c r="S22" i="84"/>
  <c r="R171" i="84"/>
  <c r="R166" i="84"/>
  <c r="R161" i="84"/>
  <c r="R185" i="84"/>
  <c r="R180" i="84"/>
  <c r="R186" i="84"/>
  <c r="R121" i="84"/>
  <c r="R108" i="84"/>
  <c r="R122" i="84"/>
  <c r="R100" i="84"/>
  <c r="R97" i="84"/>
  <c r="R93" i="84"/>
  <c r="R90" i="84"/>
  <c r="R101" i="84"/>
  <c r="R64" i="84"/>
  <c r="R61" i="84"/>
  <c r="R58" i="84"/>
  <c r="R53" i="84"/>
  <c r="R48" i="84"/>
  <c r="R38" i="84"/>
  <c r="R65" i="84" s="1"/>
  <c r="R25" i="84"/>
  <c r="R22" i="84"/>
  <c r="Q171" i="84"/>
  <c r="Q166" i="84"/>
  <c r="Q161" i="84"/>
  <c r="Q185" i="84"/>
  <c r="Q180" i="84"/>
  <c r="Q186" i="84"/>
  <c r="Q121" i="84"/>
  <c r="Q108" i="84"/>
  <c r="Q122" i="84"/>
  <c r="Q100" i="84"/>
  <c r="Q97" i="84"/>
  <c r="Q93" i="84"/>
  <c r="Q90" i="84"/>
  <c r="Q101" i="84"/>
  <c r="Q64" i="84"/>
  <c r="Q61" i="84"/>
  <c r="Q58" i="84"/>
  <c r="Q53" i="84"/>
  <c r="Q194" i="84" s="1"/>
  <c r="Q48" i="84"/>
  <c r="Q38" i="84"/>
  <c r="Q65" i="84" s="1"/>
  <c r="Q25" i="84"/>
  <c r="Q22" i="84"/>
  <c r="P171" i="84"/>
  <c r="P166" i="84"/>
  <c r="P161" i="84"/>
  <c r="P185" i="84"/>
  <c r="P180" i="84"/>
  <c r="P186" i="84"/>
  <c r="P121" i="84"/>
  <c r="P108" i="84"/>
  <c r="P122" i="84"/>
  <c r="P100" i="84"/>
  <c r="P97" i="84"/>
  <c r="P93" i="84"/>
  <c r="P90" i="84"/>
  <c r="P101" i="84"/>
  <c r="P64" i="84"/>
  <c r="P61" i="84"/>
  <c r="P58" i="84"/>
  <c r="P53" i="84"/>
  <c r="P48" i="84"/>
  <c r="P38" i="84"/>
  <c r="P65" i="84" s="1"/>
  <c r="P25" i="84"/>
  <c r="P22" i="84"/>
  <c r="O171" i="84"/>
  <c r="O166" i="84"/>
  <c r="O161" i="84"/>
  <c r="O185" i="84"/>
  <c r="O180" i="84"/>
  <c r="O186" i="84"/>
  <c r="O121" i="84"/>
  <c r="O108" i="84"/>
  <c r="O122" i="84"/>
  <c r="O100" i="84"/>
  <c r="O97" i="84"/>
  <c r="O93" i="84"/>
  <c r="O90" i="84"/>
  <c r="O101" i="84"/>
  <c r="O64" i="84"/>
  <c r="O61" i="84"/>
  <c r="O58" i="84"/>
  <c r="O53" i="84"/>
  <c r="O194" i="84" s="1"/>
  <c r="O48" i="84"/>
  <c r="O38" i="84"/>
  <c r="O65" i="84" s="1"/>
  <c r="O25" i="84"/>
  <c r="O22" i="84"/>
  <c r="N171" i="84"/>
  <c r="N166" i="84"/>
  <c r="N161" i="84"/>
  <c r="N185" i="84"/>
  <c r="N180" i="84"/>
  <c r="N186" i="84"/>
  <c r="N121" i="84"/>
  <c r="N108" i="84"/>
  <c r="N122" i="84"/>
  <c r="N100" i="84"/>
  <c r="N97" i="84"/>
  <c r="N93" i="84"/>
  <c r="N90" i="84"/>
  <c r="N101" i="84"/>
  <c r="N64" i="84"/>
  <c r="N61" i="84"/>
  <c r="N58" i="84"/>
  <c r="N53" i="84"/>
  <c r="N48" i="84"/>
  <c r="N38" i="84"/>
  <c r="N65" i="84" s="1"/>
  <c r="N25" i="84"/>
  <c r="N22" i="84"/>
  <c r="M171" i="84"/>
  <c r="M166" i="84"/>
  <c r="M161" i="84"/>
  <c r="M185" i="84"/>
  <c r="M180" i="84"/>
  <c r="M186" i="84"/>
  <c r="M121" i="84"/>
  <c r="M108" i="84"/>
  <c r="M122" i="84"/>
  <c r="M100" i="84"/>
  <c r="M97" i="84"/>
  <c r="M93" i="84"/>
  <c r="M90" i="84"/>
  <c r="M101" i="84"/>
  <c r="M64" i="84"/>
  <c r="M61" i="84"/>
  <c r="M58" i="84"/>
  <c r="M53" i="84"/>
  <c r="M194" i="84" s="1"/>
  <c r="M48" i="84"/>
  <c r="M38" i="84"/>
  <c r="M65" i="84" s="1"/>
  <c r="M25" i="84"/>
  <c r="M22" i="84"/>
  <c r="L171" i="84"/>
  <c r="L166" i="84"/>
  <c r="L161" i="84"/>
  <c r="L185" i="84"/>
  <c r="L180" i="84"/>
  <c r="L186" i="84"/>
  <c r="L121" i="84"/>
  <c r="L108" i="84"/>
  <c r="L122" i="84"/>
  <c r="L100" i="84"/>
  <c r="L97" i="84"/>
  <c r="L93" i="84"/>
  <c r="L90" i="84"/>
  <c r="L101" i="84"/>
  <c r="L64" i="84"/>
  <c r="L61" i="84"/>
  <c r="L58" i="84"/>
  <c r="L53" i="84"/>
  <c r="L48" i="84"/>
  <c r="L38" i="84"/>
  <c r="L65" i="84" s="1"/>
  <c r="L25" i="84"/>
  <c r="L22" i="84"/>
  <c r="K171" i="84"/>
  <c r="K166" i="84"/>
  <c r="K161" i="84"/>
  <c r="K185" i="84"/>
  <c r="K180" i="84"/>
  <c r="K186" i="84"/>
  <c r="K121" i="84"/>
  <c r="K108" i="84"/>
  <c r="K122" i="84"/>
  <c r="K100" i="84"/>
  <c r="K97" i="84"/>
  <c r="K93" i="84"/>
  <c r="K90" i="84"/>
  <c r="K101" i="84"/>
  <c r="K64" i="84"/>
  <c r="K61" i="84"/>
  <c r="K58" i="84"/>
  <c r="K53" i="84"/>
  <c r="K194" i="84" s="1"/>
  <c r="K48" i="84"/>
  <c r="K38" i="84"/>
  <c r="K65" i="84" s="1"/>
  <c r="K25" i="84"/>
  <c r="K22" i="84"/>
  <c r="J171" i="84"/>
  <c r="J166" i="84"/>
  <c r="J161" i="84"/>
  <c r="J185" i="84"/>
  <c r="J180" i="84"/>
  <c r="J186" i="84"/>
  <c r="J121" i="84"/>
  <c r="J108" i="84"/>
  <c r="J122" i="84"/>
  <c r="J100" i="84"/>
  <c r="J97" i="84"/>
  <c r="J93" i="84"/>
  <c r="J90" i="84"/>
  <c r="J101" i="84"/>
  <c r="J64" i="84"/>
  <c r="J61" i="84"/>
  <c r="J58" i="84"/>
  <c r="J53" i="84"/>
  <c r="J48" i="84"/>
  <c r="J38" i="84"/>
  <c r="J65" i="84" s="1"/>
  <c r="J25" i="84"/>
  <c r="J22" i="84"/>
  <c r="I171" i="84"/>
  <c r="I166" i="84"/>
  <c r="I161" i="84"/>
  <c r="I185" i="84"/>
  <c r="I180" i="84"/>
  <c r="I186" i="84"/>
  <c r="I121" i="84"/>
  <c r="I108" i="84"/>
  <c r="I122" i="84"/>
  <c r="I100" i="84"/>
  <c r="I97" i="84"/>
  <c r="I93" i="84"/>
  <c r="I90" i="84"/>
  <c r="I101" i="84"/>
  <c r="I64" i="84"/>
  <c r="I61" i="84"/>
  <c r="I58" i="84"/>
  <c r="I53" i="84"/>
  <c r="I194" i="84" s="1"/>
  <c r="I48" i="84"/>
  <c r="I38" i="84"/>
  <c r="I65" i="84" s="1"/>
  <c r="I25" i="84"/>
  <c r="I22" i="84"/>
  <c r="H171" i="84"/>
  <c r="H166" i="84"/>
  <c r="H161" i="84"/>
  <c r="H185" i="84"/>
  <c r="H180" i="84"/>
  <c r="H186" i="84"/>
  <c r="H121" i="84"/>
  <c r="H108" i="84"/>
  <c r="H122" i="84"/>
  <c r="H100" i="84"/>
  <c r="H97" i="84"/>
  <c r="H93" i="84"/>
  <c r="H90" i="84"/>
  <c r="H101" i="84"/>
  <c r="H64" i="84"/>
  <c r="H61" i="84"/>
  <c r="H58" i="84"/>
  <c r="H53" i="84"/>
  <c r="H48" i="84"/>
  <c r="H38" i="84"/>
  <c r="H65" i="84" s="1"/>
  <c r="H25" i="84"/>
  <c r="H22" i="84"/>
  <c r="G171" i="84"/>
  <c r="G166" i="84"/>
  <c r="G161" i="84"/>
  <c r="G185" i="84"/>
  <c r="G180" i="84"/>
  <c r="G186" i="84"/>
  <c r="G121" i="84"/>
  <c r="G108" i="84"/>
  <c r="G122" i="84"/>
  <c r="G100" i="84"/>
  <c r="G97" i="84"/>
  <c r="G93" i="84"/>
  <c r="G90" i="84"/>
  <c r="G101" i="84"/>
  <c r="G64" i="84"/>
  <c r="G61" i="84"/>
  <c r="G58" i="84"/>
  <c r="G53" i="84"/>
  <c r="G194" i="84" s="1"/>
  <c r="G48" i="84"/>
  <c r="G38" i="84"/>
  <c r="G65" i="84" s="1"/>
  <c r="G25" i="84"/>
  <c r="G22" i="84"/>
  <c r="F171" i="84"/>
  <c r="F166" i="84"/>
  <c r="F161" i="84"/>
  <c r="F185" i="84"/>
  <c r="F180" i="84"/>
  <c r="F186" i="84"/>
  <c r="F121" i="84"/>
  <c r="F108" i="84"/>
  <c r="F122" i="84"/>
  <c r="F100" i="84"/>
  <c r="F97" i="84"/>
  <c r="F93" i="84"/>
  <c r="F90" i="84"/>
  <c r="F101" i="84"/>
  <c r="F64" i="84"/>
  <c r="F61" i="84"/>
  <c r="F58" i="84"/>
  <c r="F53" i="84"/>
  <c r="F48" i="84"/>
  <c r="F38" i="84"/>
  <c r="F65" i="84" s="1"/>
  <c r="F25" i="84"/>
  <c r="F22" i="84"/>
  <c r="E171" i="84"/>
  <c r="E166" i="84"/>
  <c r="E161" i="84"/>
  <c r="E185" i="84"/>
  <c r="E180" i="84"/>
  <c r="E186" i="84"/>
  <c r="E121" i="84"/>
  <c r="E108" i="84"/>
  <c r="E122" i="84"/>
  <c r="E100" i="84"/>
  <c r="E97" i="84"/>
  <c r="E93" i="84"/>
  <c r="E90" i="84"/>
  <c r="E101" i="84"/>
  <c r="E64" i="84"/>
  <c r="E61" i="84"/>
  <c r="E58" i="84"/>
  <c r="E53" i="84"/>
  <c r="E194" i="84" s="1"/>
  <c r="E48" i="84"/>
  <c r="E38" i="84"/>
  <c r="E65" i="84" s="1"/>
  <c r="E25" i="84"/>
  <c r="E22" i="84"/>
  <c r="D192" i="84"/>
  <c r="D171" i="84"/>
  <c r="D166" i="84"/>
  <c r="D161" i="84"/>
  <c r="D185" i="84"/>
  <c r="D180" i="84"/>
  <c r="D186" i="84"/>
  <c r="D121" i="84"/>
  <c r="D108" i="84"/>
  <c r="D122" i="84"/>
  <c r="D100" i="84"/>
  <c r="D97" i="84"/>
  <c r="D93" i="84"/>
  <c r="D90" i="84"/>
  <c r="D101" i="84"/>
  <c r="D64" i="84"/>
  <c r="D61" i="84"/>
  <c r="D58" i="84"/>
  <c r="D53" i="84"/>
  <c r="D48" i="84"/>
  <c r="D38" i="84"/>
  <c r="D65" i="84" s="1"/>
  <c r="D194" i="84" s="1"/>
  <c r="D25" i="84"/>
  <c r="D22" i="84"/>
  <c r="C192" i="84"/>
  <c r="C168" i="84"/>
  <c r="C169" i="84"/>
  <c r="C170" i="84"/>
  <c r="C171" i="84"/>
  <c r="C163" i="84"/>
  <c r="C164" i="84"/>
  <c r="C165" i="84"/>
  <c r="C166" i="84"/>
  <c r="C125" i="84"/>
  <c r="C126" i="84"/>
  <c r="C127" i="84"/>
  <c r="C128" i="84"/>
  <c r="C129" i="84"/>
  <c r="C130" i="84"/>
  <c r="C131" i="84"/>
  <c r="C132" i="84"/>
  <c r="C133" i="84"/>
  <c r="C134" i="84"/>
  <c r="C135" i="84"/>
  <c r="C136" i="84"/>
  <c r="C137" i="84"/>
  <c r="C138" i="84"/>
  <c r="C139" i="84"/>
  <c r="C140" i="84"/>
  <c r="C141" i="84"/>
  <c r="C142" i="84"/>
  <c r="C143" i="84"/>
  <c r="C144" i="84"/>
  <c r="C145" i="84"/>
  <c r="C146" i="84"/>
  <c r="C147" i="84"/>
  <c r="C148" i="84"/>
  <c r="C149" i="84"/>
  <c r="C150" i="84"/>
  <c r="C151" i="84"/>
  <c r="C152" i="84"/>
  <c r="C153" i="84"/>
  <c r="C154" i="84"/>
  <c r="C155" i="84"/>
  <c r="C156" i="84"/>
  <c r="C157" i="84"/>
  <c r="C158" i="84"/>
  <c r="C159" i="84"/>
  <c r="C160" i="84"/>
  <c r="C161" i="84"/>
  <c r="C185" i="84"/>
  <c r="C180" i="84"/>
  <c r="C186" i="84"/>
  <c r="C110" i="84"/>
  <c r="C111" i="84"/>
  <c r="C112" i="84"/>
  <c r="C113" i="84"/>
  <c r="C114" i="84"/>
  <c r="C115" i="84"/>
  <c r="C116" i="84"/>
  <c r="C117" i="84"/>
  <c r="C118" i="84"/>
  <c r="C119" i="84"/>
  <c r="C120" i="84"/>
  <c r="C121" i="84"/>
  <c r="C108" i="84"/>
  <c r="C122" i="84"/>
  <c r="C99" i="84"/>
  <c r="C100" i="84"/>
  <c r="C95" i="84"/>
  <c r="C96" i="84"/>
  <c r="C97" i="84"/>
  <c r="C92" i="84"/>
  <c r="C93" i="84"/>
  <c r="C83" i="84"/>
  <c r="C84" i="84"/>
  <c r="C85" i="84"/>
  <c r="C86" i="84"/>
  <c r="C87" i="84"/>
  <c r="C88" i="84"/>
  <c r="C89" i="84"/>
  <c r="C90" i="84"/>
  <c r="C101" i="84"/>
  <c r="C64" i="84"/>
  <c r="C60" i="84"/>
  <c r="C61" i="84"/>
  <c r="C55" i="84"/>
  <c r="C56" i="84"/>
  <c r="C57" i="84"/>
  <c r="C58" i="84"/>
  <c r="C50" i="84"/>
  <c r="C51" i="84"/>
  <c r="C52" i="84"/>
  <c r="C53" i="84" s="1"/>
  <c r="C40" i="84"/>
  <c r="C41" i="84"/>
  <c r="C42" i="84"/>
  <c r="C43" i="84"/>
  <c r="C44" i="84"/>
  <c r="C45" i="84"/>
  <c r="C46" i="84"/>
  <c r="C47" i="84"/>
  <c r="C48" i="84"/>
  <c r="C33" i="84"/>
  <c r="C34" i="84"/>
  <c r="C35" i="84"/>
  <c r="C36" i="84"/>
  <c r="C37" i="84"/>
  <c r="C38" i="84"/>
  <c r="C24" i="84"/>
  <c r="C25" i="84"/>
  <c r="C9" i="84"/>
  <c r="C10" i="84"/>
  <c r="C11" i="84"/>
  <c r="C12" i="84"/>
  <c r="C13" i="84"/>
  <c r="C14" i="84"/>
  <c r="C15" i="84"/>
  <c r="C16" i="84"/>
  <c r="C17" i="84"/>
  <c r="C18" i="84"/>
  <c r="C19" i="84"/>
  <c r="C20" i="84"/>
  <c r="C21" i="84"/>
  <c r="C193" i="84"/>
  <c r="C191" i="84"/>
  <c r="C190" i="84"/>
  <c r="C189" i="84"/>
  <c r="V177" i="84"/>
  <c r="U177" i="84"/>
  <c r="T177" i="84"/>
  <c r="S177" i="84"/>
  <c r="R177" i="84"/>
  <c r="Q177" i="84"/>
  <c r="P177" i="84"/>
  <c r="O177" i="84"/>
  <c r="N177" i="84"/>
  <c r="M177" i="84"/>
  <c r="L177" i="84"/>
  <c r="K177" i="84"/>
  <c r="J177" i="84"/>
  <c r="I177" i="84"/>
  <c r="H177" i="84"/>
  <c r="G177" i="84"/>
  <c r="F177" i="84"/>
  <c r="E177" i="84"/>
  <c r="D177" i="84"/>
  <c r="C177" i="84"/>
  <c r="V81" i="84"/>
  <c r="U81" i="84"/>
  <c r="T81" i="84"/>
  <c r="S81" i="84"/>
  <c r="R81" i="84"/>
  <c r="Q81" i="84"/>
  <c r="P81" i="84"/>
  <c r="O81" i="84"/>
  <c r="N81" i="84"/>
  <c r="M81" i="84"/>
  <c r="L81" i="84"/>
  <c r="K81" i="84"/>
  <c r="J81" i="84"/>
  <c r="I81" i="84"/>
  <c r="H81" i="84"/>
  <c r="G81" i="84"/>
  <c r="F81" i="84"/>
  <c r="E81" i="84"/>
  <c r="D81" i="84"/>
  <c r="C68" i="84"/>
  <c r="C69" i="84"/>
  <c r="C70" i="84"/>
  <c r="C71" i="84"/>
  <c r="C72" i="84"/>
  <c r="C73" i="84"/>
  <c r="C74" i="84"/>
  <c r="C75" i="84"/>
  <c r="C76" i="84"/>
  <c r="C77" i="84"/>
  <c r="C78" i="84"/>
  <c r="C79" i="84"/>
  <c r="C80" i="84"/>
  <c r="C81" i="84"/>
  <c r="A195" i="83"/>
  <c r="V171" i="83"/>
  <c r="V166" i="83"/>
  <c r="V161" i="83"/>
  <c r="V185" i="83"/>
  <c r="V180" i="83"/>
  <c r="V186" i="83"/>
  <c r="V121" i="83"/>
  <c r="V108" i="83"/>
  <c r="V122" i="83"/>
  <c r="V100" i="83"/>
  <c r="V97" i="83"/>
  <c r="V93" i="83"/>
  <c r="V90" i="83"/>
  <c r="V101" i="83"/>
  <c r="V64" i="83"/>
  <c r="V61" i="83"/>
  <c r="V58" i="83"/>
  <c r="V53" i="83"/>
  <c r="V48" i="83"/>
  <c r="V38" i="83"/>
  <c r="V65" i="83" s="1"/>
  <c r="V25" i="83"/>
  <c r="V22" i="83"/>
  <c r="U171" i="83"/>
  <c r="U166" i="83"/>
  <c r="U161" i="83"/>
  <c r="U185" i="83"/>
  <c r="U180" i="83"/>
  <c r="U186" i="83"/>
  <c r="U121" i="83"/>
  <c r="U108" i="83"/>
  <c r="U122" i="83"/>
  <c r="U100" i="83"/>
  <c r="U97" i="83"/>
  <c r="U93" i="83"/>
  <c r="U90" i="83"/>
  <c r="U101" i="83"/>
  <c r="U64" i="83"/>
  <c r="U61" i="83"/>
  <c r="U58" i="83"/>
  <c r="U53" i="83"/>
  <c r="U48" i="83"/>
  <c r="U38" i="83"/>
  <c r="U65" i="83" s="1"/>
  <c r="U194" i="83" s="1"/>
  <c r="U25" i="83"/>
  <c r="U22" i="83"/>
  <c r="T171" i="83"/>
  <c r="T166" i="83"/>
  <c r="T161" i="83"/>
  <c r="T185" i="83"/>
  <c r="T180" i="83"/>
  <c r="T186" i="83"/>
  <c r="T121" i="83"/>
  <c r="T108" i="83"/>
  <c r="T122" i="83"/>
  <c r="T100" i="83"/>
  <c r="T97" i="83"/>
  <c r="T93" i="83"/>
  <c r="T90" i="83"/>
  <c r="T101" i="83"/>
  <c r="T64" i="83"/>
  <c r="T61" i="83"/>
  <c r="T58" i="83"/>
  <c r="T53" i="83"/>
  <c r="T48" i="83"/>
  <c r="T38" i="83"/>
  <c r="T65" i="83" s="1"/>
  <c r="T25" i="83"/>
  <c r="T22" i="83"/>
  <c r="T194" i="83"/>
  <c r="S171" i="83"/>
  <c r="S166" i="83"/>
  <c r="S161" i="83"/>
  <c r="S185" i="83"/>
  <c r="S180" i="83"/>
  <c r="S186" i="83"/>
  <c r="S121" i="83"/>
  <c r="S108" i="83"/>
  <c r="S122" i="83"/>
  <c r="S100" i="83"/>
  <c r="S97" i="83"/>
  <c r="S93" i="83"/>
  <c r="S90" i="83"/>
  <c r="S101" i="83"/>
  <c r="S64" i="83"/>
  <c r="S61" i="83"/>
  <c r="S58" i="83"/>
  <c r="S53" i="83"/>
  <c r="S48" i="83"/>
  <c r="S38" i="83"/>
  <c r="S65" i="83" s="1"/>
  <c r="S194" i="83" s="1"/>
  <c r="S25" i="83"/>
  <c r="S22" i="83"/>
  <c r="R171" i="83"/>
  <c r="R166" i="83"/>
  <c r="R161" i="83"/>
  <c r="R185" i="83"/>
  <c r="R180" i="83"/>
  <c r="R186" i="83"/>
  <c r="R121" i="83"/>
  <c r="R108" i="83"/>
  <c r="R122" i="83"/>
  <c r="R100" i="83"/>
  <c r="R97" i="83"/>
  <c r="R93" i="83"/>
  <c r="R90" i="83"/>
  <c r="R101" i="83"/>
  <c r="R64" i="83"/>
  <c r="R61" i="83"/>
  <c r="R58" i="83"/>
  <c r="R53" i="83"/>
  <c r="R48" i="83"/>
  <c r="R38" i="83"/>
  <c r="R65" i="83" s="1"/>
  <c r="R25" i="83"/>
  <c r="R22" i="83"/>
  <c r="R194" i="83"/>
  <c r="Q171" i="83"/>
  <c r="Q166" i="83"/>
  <c r="Q161" i="83"/>
  <c r="Q185" i="83"/>
  <c r="Q180" i="83"/>
  <c r="Q186" i="83"/>
  <c r="Q121" i="83"/>
  <c r="Q108" i="83"/>
  <c r="Q122" i="83"/>
  <c r="Q100" i="83"/>
  <c r="Q97" i="83"/>
  <c r="Q93" i="83"/>
  <c r="Q90" i="83"/>
  <c r="Q101" i="83"/>
  <c r="Q64" i="83"/>
  <c r="Q61" i="83"/>
  <c r="Q58" i="83"/>
  <c r="Q53" i="83"/>
  <c r="Q48" i="83"/>
  <c r="Q38" i="83"/>
  <c r="Q65" i="83" s="1"/>
  <c r="Q194" i="83" s="1"/>
  <c r="Q25" i="83"/>
  <c r="Q22" i="83"/>
  <c r="P171" i="83"/>
  <c r="P166" i="83"/>
  <c r="P161" i="83"/>
  <c r="P185" i="83"/>
  <c r="P180" i="83"/>
  <c r="P186" i="83"/>
  <c r="P121" i="83"/>
  <c r="P108" i="83"/>
  <c r="P122" i="83"/>
  <c r="P100" i="83"/>
  <c r="P97" i="83"/>
  <c r="P93" i="83"/>
  <c r="P90" i="83"/>
  <c r="P101" i="83"/>
  <c r="P64" i="83"/>
  <c r="P61" i="83"/>
  <c r="P58" i="83"/>
  <c r="P53" i="83"/>
  <c r="P48" i="83"/>
  <c r="P38" i="83"/>
  <c r="P65" i="83" s="1"/>
  <c r="P25" i="83"/>
  <c r="P22" i="83"/>
  <c r="P194" i="83"/>
  <c r="O171" i="83"/>
  <c r="O166" i="83"/>
  <c r="O161" i="83"/>
  <c r="O185" i="83"/>
  <c r="O180" i="83"/>
  <c r="O186" i="83"/>
  <c r="O121" i="83"/>
  <c r="O108" i="83"/>
  <c r="O122" i="83"/>
  <c r="O100" i="83"/>
  <c r="O97" i="83"/>
  <c r="O93" i="83"/>
  <c r="O90" i="83"/>
  <c r="O101" i="83"/>
  <c r="O64" i="83"/>
  <c r="O61" i="83"/>
  <c r="O58" i="83"/>
  <c r="O53" i="83"/>
  <c r="O48" i="83"/>
  <c r="O38" i="83"/>
  <c r="O65" i="83" s="1"/>
  <c r="O194" i="83" s="1"/>
  <c r="O25" i="83"/>
  <c r="O22" i="83"/>
  <c r="N171" i="83"/>
  <c r="N166" i="83"/>
  <c r="N161" i="83"/>
  <c r="N185" i="83"/>
  <c r="N180" i="83"/>
  <c r="N186" i="83"/>
  <c r="N121" i="83"/>
  <c r="N108" i="83"/>
  <c r="N122" i="83"/>
  <c r="N100" i="83"/>
  <c r="N97" i="83"/>
  <c r="N93" i="83"/>
  <c r="N90" i="83"/>
  <c r="N101" i="83"/>
  <c r="N64" i="83"/>
  <c r="N61" i="83"/>
  <c r="N58" i="83"/>
  <c r="N53" i="83"/>
  <c r="N48" i="83"/>
  <c r="N38" i="83"/>
  <c r="N65" i="83" s="1"/>
  <c r="N25" i="83"/>
  <c r="N22" i="83"/>
  <c r="N194" i="83"/>
  <c r="M171" i="83"/>
  <c r="M166" i="83"/>
  <c r="M161" i="83"/>
  <c r="M185" i="83"/>
  <c r="M180" i="83"/>
  <c r="M186" i="83"/>
  <c r="M121" i="83"/>
  <c r="M108" i="83"/>
  <c r="M122" i="83"/>
  <c r="M100" i="83"/>
  <c r="M97" i="83"/>
  <c r="M93" i="83"/>
  <c r="M90" i="83"/>
  <c r="M101" i="83"/>
  <c r="M64" i="83"/>
  <c r="M61" i="83"/>
  <c r="M58" i="83"/>
  <c r="M53" i="83"/>
  <c r="M48" i="83"/>
  <c r="M38" i="83"/>
  <c r="M65" i="83" s="1"/>
  <c r="M194" i="83" s="1"/>
  <c r="M25" i="83"/>
  <c r="M22" i="83"/>
  <c r="L171" i="83"/>
  <c r="L166" i="83"/>
  <c r="L161" i="83"/>
  <c r="L185" i="83"/>
  <c r="L180" i="83"/>
  <c r="L186" i="83"/>
  <c r="L121" i="83"/>
  <c r="L108" i="83"/>
  <c r="L122" i="83"/>
  <c r="L100" i="83"/>
  <c r="L97" i="83"/>
  <c r="L93" i="83"/>
  <c r="L90" i="83"/>
  <c r="L101" i="83"/>
  <c r="L64" i="83"/>
  <c r="L61" i="83"/>
  <c r="L58" i="83"/>
  <c r="L53" i="83"/>
  <c r="L48" i="83"/>
  <c r="L38" i="83"/>
  <c r="L65" i="83" s="1"/>
  <c r="L25" i="83"/>
  <c r="L22" i="83"/>
  <c r="L194" i="83"/>
  <c r="K171" i="83"/>
  <c r="K166" i="83"/>
  <c r="K161" i="83"/>
  <c r="K185" i="83"/>
  <c r="K180" i="83"/>
  <c r="K186" i="83"/>
  <c r="K121" i="83"/>
  <c r="K108" i="83"/>
  <c r="K122" i="83"/>
  <c r="K100" i="83"/>
  <c r="K97" i="83"/>
  <c r="K93" i="83"/>
  <c r="K90" i="83"/>
  <c r="K101" i="83"/>
  <c r="K64" i="83"/>
  <c r="K61" i="83"/>
  <c r="K58" i="83"/>
  <c r="K53" i="83"/>
  <c r="K48" i="83"/>
  <c r="K38" i="83"/>
  <c r="K65" i="83" s="1"/>
  <c r="K194" i="83" s="1"/>
  <c r="K25" i="83"/>
  <c r="K22" i="83"/>
  <c r="J171" i="83"/>
  <c r="J166" i="83"/>
  <c r="J161" i="83"/>
  <c r="J185" i="83"/>
  <c r="J180" i="83"/>
  <c r="J186" i="83"/>
  <c r="J121" i="83"/>
  <c r="J108" i="83"/>
  <c r="J122" i="83"/>
  <c r="J100" i="83"/>
  <c r="J97" i="83"/>
  <c r="J93" i="83"/>
  <c r="J90" i="83"/>
  <c r="J101" i="83"/>
  <c r="J64" i="83"/>
  <c r="J61" i="83"/>
  <c r="J58" i="83"/>
  <c r="J53" i="83"/>
  <c r="J48" i="83"/>
  <c r="J38" i="83"/>
  <c r="J65" i="83" s="1"/>
  <c r="J25" i="83"/>
  <c r="J22" i="83"/>
  <c r="J194" i="83"/>
  <c r="I171" i="83"/>
  <c r="I166" i="83"/>
  <c r="I161" i="83"/>
  <c r="I185" i="83"/>
  <c r="I180" i="83"/>
  <c r="I186" i="83"/>
  <c r="I121" i="83"/>
  <c r="I108" i="83"/>
  <c r="I122" i="83"/>
  <c r="I100" i="83"/>
  <c r="I97" i="83"/>
  <c r="I93" i="83"/>
  <c r="I90" i="83"/>
  <c r="I101" i="83"/>
  <c r="I64" i="83"/>
  <c r="I61" i="83"/>
  <c r="I58" i="83"/>
  <c r="I53" i="83"/>
  <c r="I48" i="83"/>
  <c r="I38" i="83"/>
  <c r="I65" i="83" s="1"/>
  <c r="I194" i="83" s="1"/>
  <c r="I25" i="83"/>
  <c r="I22" i="83"/>
  <c r="H171" i="83"/>
  <c r="H166" i="83"/>
  <c r="H161" i="83"/>
  <c r="H185" i="83"/>
  <c r="H180" i="83"/>
  <c r="H186" i="83"/>
  <c r="H121" i="83"/>
  <c r="H108" i="83"/>
  <c r="H122" i="83"/>
  <c r="H100" i="83"/>
  <c r="H97" i="83"/>
  <c r="H93" i="83"/>
  <c r="H90" i="83"/>
  <c r="H101" i="83"/>
  <c r="H64" i="83"/>
  <c r="H61" i="83"/>
  <c r="H58" i="83"/>
  <c r="H53" i="83"/>
  <c r="H48" i="83"/>
  <c r="H38" i="83"/>
  <c r="H65" i="83" s="1"/>
  <c r="H25" i="83"/>
  <c r="H22" i="83"/>
  <c r="H194" i="83"/>
  <c r="G171" i="83"/>
  <c r="G166" i="83"/>
  <c r="G161" i="83"/>
  <c r="G185" i="83"/>
  <c r="G180" i="83"/>
  <c r="G186" i="83"/>
  <c r="G121" i="83"/>
  <c r="G108" i="83"/>
  <c r="G122" i="83"/>
  <c r="G100" i="83"/>
  <c r="G97" i="83"/>
  <c r="G93" i="83"/>
  <c r="G90" i="83"/>
  <c r="G101" i="83"/>
  <c r="G64" i="83"/>
  <c r="G61" i="83"/>
  <c r="G58" i="83"/>
  <c r="G53" i="83"/>
  <c r="G48" i="83"/>
  <c r="G38" i="83"/>
  <c r="G65" i="83" s="1"/>
  <c r="G194" i="83" s="1"/>
  <c r="G25" i="83"/>
  <c r="G22" i="83"/>
  <c r="F171" i="83"/>
  <c r="F166" i="83"/>
  <c r="F161" i="83"/>
  <c r="F185" i="83"/>
  <c r="F180" i="83"/>
  <c r="F186" i="83"/>
  <c r="F121" i="83"/>
  <c r="F108" i="83"/>
  <c r="F122" i="83"/>
  <c r="F100" i="83"/>
  <c r="F97" i="83"/>
  <c r="F93" i="83"/>
  <c r="F90" i="83"/>
  <c r="F101" i="83"/>
  <c r="F64" i="83"/>
  <c r="F61" i="83"/>
  <c r="F58" i="83"/>
  <c r="F53" i="83"/>
  <c r="F48" i="83"/>
  <c r="F38" i="83"/>
  <c r="F65" i="83" s="1"/>
  <c r="F25" i="83"/>
  <c r="F22" i="83"/>
  <c r="F194" i="83"/>
  <c r="E171" i="83"/>
  <c r="E166" i="83"/>
  <c r="E161" i="83"/>
  <c r="E185" i="83"/>
  <c r="E180" i="83"/>
  <c r="E186" i="83"/>
  <c r="E121" i="83"/>
  <c r="E108" i="83"/>
  <c r="E122" i="83"/>
  <c r="E100" i="83"/>
  <c r="E97" i="83"/>
  <c r="E93" i="83"/>
  <c r="E90" i="83"/>
  <c r="E101" i="83"/>
  <c r="E64" i="83"/>
  <c r="E61" i="83"/>
  <c r="E58" i="83"/>
  <c r="E53" i="83"/>
  <c r="E48" i="83"/>
  <c r="E38" i="83"/>
  <c r="E65" i="83" s="1"/>
  <c r="E194" i="83" s="1"/>
  <c r="E25" i="83"/>
  <c r="E22" i="83"/>
  <c r="D192" i="83"/>
  <c r="D171" i="83"/>
  <c r="D166" i="83"/>
  <c r="D161" i="83"/>
  <c r="D185" i="83"/>
  <c r="D180" i="83"/>
  <c r="D186" i="83"/>
  <c r="D121" i="83"/>
  <c r="D108" i="83"/>
  <c r="D122" i="83"/>
  <c r="D100" i="83"/>
  <c r="D97" i="83"/>
  <c r="D93" i="83"/>
  <c r="D90" i="83"/>
  <c r="D101" i="83"/>
  <c r="D64" i="83"/>
  <c r="D61" i="83"/>
  <c r="D58" i="83"/>
  <c r="D53" i="83"/>
  <c r="D48" i="83"/>
  <c r="D38" i="83"/>
  <c r="D65" i="83" s="1"/>
  <c r="D194" i="83" s="1"/>
  <c r="D25" i="83"/>
  <c r="D22" i="83"/>
  <c r="C192" i="83"/>
  <c r="C168" i="83"/>
  <c r="C169" i="83"/>
  <c r="C170" i="83"/>
  <c r="C171" i="83"/>
  <c r="C163" i="83"/>
  <c r="C164" i="83"/>
  <c r="C165" i="83"/>
  <c r="C166" i="83"/>
  <c r="C125" i="83"/>
  <c r="C126" i="83"/>
  <c r="C127" i="83"/>
  <c r="C128" i="83"/>
  <c r="C129" i="83"/>
  <c r="C130" i="83"/>
  <c r="C131" i="83"/>
  <c r="C132" i="83"/>
  <c r="C133" i="83"/>
  <c r="C134" i="83"/>
  <c r="C135" i="83"/>
  <c r="C136" i="83"/>
  <c r="C137" i="83"/>
  <c r="C138" i="83"/>
  <c r="C139" i="83"/>
  <c r="C140" i="83"/>
  <c r="C141" i="83"/>
  <c r="C142" i="83"/>
  <c r="C143" i="83"/>
  <c r="C144" i="83"/>
  <c r="C145" i="83"/>
  <c r="C146" i="83"/>
  <c r="C147" i="83"/>
  <c r="C148" i="83"/>
  <c r="C149" i="83"/>
  <c r="C150" i="83"/>
  <c r="C151" i="83"/>
  <c r="C152" i="83"/>
  <c r="C153" i="83"/>
  <c r="C154" i="83"/>
  <c r="C155" i="83"/>
  <c r="C156" i="83"/>
  <c r="C157" i="83"/>
  <c r="C158" i="83"/>
  <c r="C159" i="83"/>
  <c r="C160" i="83"/>
  <c r="C161" i="83"/>
  <c r="C185" i="83"/>
  <c r="C180" i="83"/>
  <c r="C186" i="83"/>
  <c r="C110" i="83"/>
  <c r="C111" i="83"/>
  <c r="C112" i="83"/>
  <c r="C113" i="83"/>
  <c r="C114" i="83"/>
  <c r="C115" i="83"/>
  <c r="C116" i="83"/>
  <c r="C117" i="83"/>
  <c r="C118" i="83"/>
  <c r="C119" i="83"/>
  <c r="C120" i="83"/>
  <c r="C121" i="83"/>
  <c r="C108" i="83"/>
  <c r="C122" i="83"/>
  <c r="C99" i="83"/>
  <c r="C100" i="83"/>
  <c r="C95" i="83"/>
  <c r="C96" i="83"/>
  <c r="C97" i="83"/>
  <c r="C92" i="83"/>
  <c r="C93" i="83"/>
  <c r="C83" i="83"/>
  <c r="C84" i="83"/>
  <c r="C85" i="83"/>
  <c r="C86" i="83"/>
  <c r="C87" i="83"/>
  <c r="C88" i="83"/>
  <c r="C89" i="83"/>
  <c r="C90" i="83"/>
  <c r="C101" i="83"/>
  <c r="C64" i="83"/>
  <c r="C60" i="83"/>
  <c r="C61" i="83"/>
  <c r="C55" i="83"/>
  <c r="C56" i="83"/>
  <c r="C57" i="83"/>
  <c r="C58" i="83"/>
  <c r="C50" i="83"/>
  <c r="C51" i="83"/>
  <c r="C52" i="83"/>
  <c r="C53" i="83"/>
  <c r="C40" i="83"/>
  <c r="C41" i="83"/>
  <c r="C42" i="83"/>
  <c r="C43" i="83"/>
  <c r="C44" i="83"/>
  <c r="C45" i="83"/>
  <c r="C46" i="83"/>
  <c r="C47" i="83"/>
  <c r="C48" i="83"/>
  <c r="C33" i="83"/>
  <c r="C34" i="83"/>
  <c r="C35" i="83"/>
  <c r="C36" i="83"/>
  <c r="C37" i="83"/>
  <c r="C38" i="83"/>
  <c r="C24" i="83"/>
  <c r="C25" i="83"/>
  <c r="C9" i="83"/>
  <c r="C10" i="83"/>
  <c r="C11" i="83"/>
  <c r="C12" i="83"/>
  <c r="C13" i="83"/>
  <c r="C14" i="83"/>
  <c r="C15" i="83"/>
  <c r="C16" i="83"/>
  <c r="C17" i="83"/>
  <c r="C18" i="83"/>
  <c r="C19" i="83"/>
  <c r="C20" i="83"/>
  <c r="C21" i="83"/>
  <c r="C193" i="83"/>
  <c r="C191" i="83"/>
  <c r="C190" i="83"/>
  <c r="C189" i="83"/>
  <c r="V177" i="83"/>
  <c r="U177" i="83"/>
  <c r="T177" i="83"/>
  <c r="S177" i="83"/>
  <c r="R177" i="83"/>
  <c r="Q177" i="83"/>
  <c r="P177" i="83"/>
  <c r="O177" i="83"/>
  <c r="N177" i="83"/>
  <c r="M177" i="83"/>
  <c r="L177" i="83"/>
  <c r="K177" i="83"/>
  <c r="J177" i="83"/>
  <c r="I177" i="83"/>
  <c r="H177" i="83"/>
  <c r="G177" i="83"/>
  <c r="F177" i="83"/>
  <c r="E177" i="83"/>
  <c r="D177" i="83"/>
  <c r="C177" i="83"/>
  <c r="V81" i="83"/>
  <c r="U81" i="83"/>
  <c r="T81" i="83"/>
  <c r="S81" i="83"/>
  <c r="R81" i="83"/>
  <c r="Q81" i="83"/>
  <c r="P81" i="83"/>
  <c r="O81" i="83"/>
  <c r="N81" i="83"/>
  <c r="M81" i="83"/>
  <c r="L81" i="83"/>
  <c r="K81" i="83"/>
  <c r="J81" i="83"/>
  <c r="I81" i="83"/>
  <c r="H81" i="83"/>
  <c r="G81" i="83"/>
  <c r="F81" i="83"/>
  <c r="E81" i="83"/>
  <c r="D81" i="83"/>
  <c r="C68" i="83"/>
  <c r="C69" i="83"/>
  <c r="C70" i="83"/>
  <c r="C71" i="83"/>
  <c r="C72" i="83"/>
  <c r="C73" i="83"/>
  <c r="C74" i="83"/>
  <c r="C75" i="83"/>
  <c r="C76" i="83"/>
  <c r="C77" i="83"/>
  <c r="C78" i="83"/>
  <c r="C79" i="83"/>
  <c r="C80" i="83"/>
  <c r="C81" i="83"/>
  <c r="V172" i="78"/>
  <c r="V167" i="78"/>
  <c r="V162" i="78"/>
  <c r="V192" i="78" s="1"/>
  <c r="V203" i="78" s="1"/>
  <c r="V186" i="78"/>
  <c r="V181" i="78"/>
  <c r="V122" i="78"/>
  <c r="V109" i="78"/>
  <c r="V100" i="78"/>
  <c r="V97" i="78"/>
  <c r="V93" i="78"/>
  <c r="V90" i="78"/>
  <c r="V64" i="78"/>
  <c r="V61" i="78"/>
  <c r="V58" i="78"/>
  <c r="V53" i="78"/>
  <c r="V48" i="78"/>
  <c r="V38" i="78"/>
  <c r="V25" i="78"/>
  <c r="V22" i="78"/>
  <c r="U172" i="78"/>
  <c r="U167" i="78"/>
  <c r="U162" i="78"/>
  <c r="U192" i="78" s="1"/>
  <c r="U186" i="78"/>
  <c r="U181" i="78"/>
  <c r="U122" i="78"/>
  <c r="U109" i="78"/>
  <c r="U100" i="78"/>
  <c r="U97" i="78"/>
  <c r="U101" i="78" s="1"/>
  <c r="U93" i="78"/>
  <c r="U90" i="78"/>
  <c r="U64" i="78"/>
  <c r="U61" i="78"/>
  <c r="U58" i="78"/>
  <c r="U53" i="78"/>
  <c r="U48" i="78"/>
  <c r="U38" i="78"/>
  <c r="U25" i="78"/>
  <c r="U22" i="78"/>
  <c r="T172" i="78"/>
  <c r="T167" i="78"/>
  <c r="T162" i="78"/>
  <c r="T192" i="78" s="1"/>
  <c r="T203" i="78" s="1"/>
  <c r="T186" i="78"/>
  <c r="T181" i="78"/>
  <c r="T122" i="78"/>
  <c r="T109" i="78"/>
  <c r="T100" i="78"/>
  <c r="T97" i="78"/>
  <c r="T93" i="78"/>
  <c r="T101" i="78" s="1"/>
  <c r="T90" i="78"/>
  <c r="T64" i="78"/>
  <c r="T61" i="78"/>
  <c r="T58" i="78"/>
  <c r="T53" i="78"/>
  <c r="T48" i="78"/>
  <c r="T38" i="78"/>
  <c r="T25" i="78"/>
  <c r="T22" i="78"/>
  <c r="S172" i="78"/>
  <c r="S167" i="78"/>
  <c r="S162" i="78"/>
  <c r="S192" i="78" s="1"/>
  <c r="S203" i="78" s="1"/>
  <c r="S186" i="78"/>
  <c r="S181" i="78"/>
  <c r="S122" i="78"/>
  <c r="S109" i="78"/>
  <c r="S100" i="78"/>
  <c r="S97" i="78"/>
  <c r="S93" i="78"/>
  <c r="S90" i="78"/>
  <c r="S64" i="78"/>
  <c r="S61" i="78"/>
  <c r="S58" i="78"/>
  <c r="S53" i="78"/>
  <c r="S48" i="78"/>
  <c r="S38" i="78"/>
  <c r="S25" i="78"/>
  <c r="S22" i="78"/>
  <c r="R172" i="78"/>
  <c r="R167" i="78"/>
  <c r="R162" i="78"/>
  <c r="R192" i="78" s="1"/>
  <c r="R203" i="78" s="1"/>
  <c r="R186" i="78"/>
  <c r="R181" i="78"/>
  <c r="R122" i="78"/>
  <c r="R109" i="78"/>
  <c r="R100" i="78"/>
  <c r="R97" i="78"/>
  <c r="R93" i="78"/>
  <c r="R90" i="78"/>
  <c r="R64" i="78"/>
  <c r="R61" i="78"/>
  <c r="R58" i="78"/>
  <c r="R53" i="78"/>
  <c r="R48" i="78"/>
  <c r="R38" i="78"/>
  <c r="R25" i="78"/>
  <c r="R22" i="78"/>
  <c r="Q172" i="78"/>
  <c r="Q167" i="78"/>
  <c r="Q162" i="78"/>
  <c r="Q192" i="78" s="1"/>
  <c r="Q203" i="78" s="1"/>
  <c r="Q186" i="78"/>
  <c r="Q181" i="78"/>
  <c r="Q122" i="78"/>
  <c r="Q109" i="78"/>
  <c r="Q100" i="78"/>
  <c r="Q97" i="78"/>
  <c r="Q93" i="78"/>
  <c r="Q90" i="78"/>
  <c r="Q64" i="78"/>
  <c r="Q61" i="78"/>
  <c r="Q58" i="78"/>
  <c r="Q53" i="78"/>
  <c r="Q48" i="78"/>
  <c r="Q38" i="78"/>
  <c r="Q25" i="78"/>
  <c r="Q22" i="78"/>
  <c r="P172" i="78"/>
  <c r="P167" i="78"/>
  <c r="P162" i="78"/>
  <c r="P192" i="78" s="1"/>
  <c r="P186" i="78"/>
  <c r="P181" i="78"/>
  <c r="P122" i="78"/>
  <c r="P109" i="78"/>
  <c r="P100" i="78"/>
  <c r="P97" i="78"/>
  <c r="P93" i="78"/>
  <c r="P90" i="78"/>
  <c r="P64" i="78"/>
  <c r="P61" i="78"/>
  <c r="P58" i="78"/>
  <c r="P53" i="78"/>
  <c r="P48" i="78"/>
  <c r="P38" i="78"/>
  <c r="P25" i="78"/>
  <c r="P22" i="78"/>
  <c r="O172" i="78"/>
  <c r="O167" i="78"/>
  <c r="O162" i="78"/>
  <c r="O192" i="78" s="1"/>
  <c r="O203" i="78" s="1"/>
  <c r="O186" i="78"/>
  <c r="O181" i="78"/>
  <c r="O122" i="78"/>
  <c r="O109" i="78"/>
  <c r="O100" i="78"/>
  <c r="O97" i="78"/>
  <c r="O93" i="78"/>
  <c r="O90" i="78"/>
  <c r="O64" i="78"/>
  <c r="O61" i="78"/>
  <c r="O58" i="78"/>
  <c r="O53" i="78"/>
  <c r="O48" i="78"/>
  <c r="O38" i="78"/>
  <c r="O25" i="78"/>
  <c r="O22" i="78"/>
  <c r="N172" i="78"/>
  <c r="N167" i="78"/>
  <c r="N162" i="78"/>
  <c r="N192" i="78" s="1"/>
  <c r="N203" i="78" s="1"/>
  <c r="N186" i="78"/>
  <c r="N181" i="78"/>
  <c r="N122" i="78"/>
  <c r="N109" i="78"/>
  <c r="N100" i="78"/>
  <c r="N97" i="78"/>
  <c r="N93" i="78"/>
  <c r="N90" i="78"/>
  <c r="N64" i="78"/>
  <c r="N61" i="78"/>
  <c r="N58" i="78"/>
  <c r="N53" i="78"/>
  <c r="N48" i="78"/>
  <c r="N38" i="78"/>
  <c r="N25" i="78"/>
  <c r="N22" i="78"/>
  <c r="M172" i="78"/>
  <c r="M167" i="78"/>
  <c r="M162" i="78"/>
  <c r="M192" i="78" s="1"/>
  <c r="M186" i="78"/>
  <c r="M181" i="78"/>
  <c r="M122" i="78"/>
  <c r="M109" i="78"/>
  <c r="M100" i="78"/>
  <c r="M97" i="78"/>
  <c r="M93" i="78"/>
  <c r="M90" i="78"/>
  <c r="M64" i="78"/>
  <c r="M61" i="78"/>
  <c r="M58" i="78"/>
  <c r="M53" i="78"/>
  <c r="M48" i="78"/>
  <c r="M38" i="78"/>
  <c r="M25" i="78"/>
  <c r="M22" i="78"/>
  <c r="L172" i="78"/>
  <c r="L167" i="78"/>
  <c r="L162" i="78"/>
  <c r="L192" i="78" s="1"/>
  <c r="L203" i="78" s="1"/>
  <c r="L186" i="78"/>
  <c r="L181" i="78"/>
  <c r="L122" i="78"/>
  <c r="L109" i="78"/>
  <c r="L100" i="78"/>
  <c r="L97" i="78"/>
  <c r="L93" i="78"/>
  <c r="L90" i="78"/>
  <c r="L64" i="78"/>
  <c r="L61" i="78"/>
  <c r="L58" i="78"/>
  <c r="L53" i="78"/>
  <c r="L48" i="78"/>
  <c r="L38" i="78"/>
  <c r="L25" i="78"/>
  <c r="L22" i="78"/>
  <c r="K172" i="78"/>
  <c r="K167" i="78"/>
  <c r="K162" i="78"/>
  <c r="K192" i="78" s="1"/>
  <c r="K203" i="78" s="1"/>
  <c r="K186" i="78"/>
  <c r="K181" i="78"/>
  <c r="K122" i="78"/>
  <c r="K109" i="78"/>
  <c r="K100" i="78"/>
  <c r="K97" i="78"/>
  <c r="K93" i="78"/>
  <c r="K90" i="78"/>
  <c r="K64" i="78"/>
  <c r="K61" i="78"/>
  <c r="K58" i="78"/>
  <c r="K53" i="78"/>
  <c r="K48" i="78"/>
  <c r="K38" i="78"/>
  <c r="K25" i="78"/>
  <c r="K22" i="78"/>
  <c r="J172" i="78"/>
  <c r="J167" i="78"/>
  <c r="J162" i="78"/>
  <c r="J192" i="78" s="1"/>
  <c r="J186" i="78"/>
  <c r="J181" i="78"/>
  <c r="J122" i="78"/>
  <c r="J109" i="78"/>
  <c r="J100" i="78"/>
  <c r="J97" i="78"/>
  <c r="J93" i="78"/>
  <c r="J90" i="78"/>
  <c r="J64" i="78"/>
  <c r="J61" i="78"/>
  <c r="J58" i="78"/>
  <c r="J53" i="78"/>
  <c r="J48" i="78"/>
  <c r="J38" i="78"/>
  <c r="J25" i="78"/>
  <c r="J22" i="78"/>
  <c r="I172" i="78"/>
  <c r="I167" i="78"/>
  <c r="I162" i="78"/>
  <c r="I192" i="78" s="1"/>
  <c r="I203" i="78" s="1"/>
  <c r="I186" i="78"/>
  <c r="I181" i="78"/>
  <c r="I122" i="78"/>
  <c r="I109" i="78"/>
  <c r="I100" i="78"/>
  <c r="I97" i="78"/>
  <c r="I93" i="78"/>
  <c r="I90" i="78"/>
  <c r="I64" i="78"/>
  <c r="I61" i="78"/>
  <c r="I58" i="78"/>
  <c r="I53" i="78"/>
  <c r="I48" i="78"/>
  <c r="I38" i="78"/>
  <c r="I25" i="78"/>
  <c r="I22" i="78"/>
  <c r="H172" i="78"/>
  <c r="H167" i="78"/>
  <c r="H162" i="78"/>
  <c r="H192" i="78" s="1"/>
  <c r="H186" i="78"/>
  <c r="H181" i="78"/>
  <c r="H122" i="78"/>
  <c r="H123" i="78" s="1"/>
  <c r="H109" i="78"/>
  <c r="H100" i="78"/>
  <c r="H97" i="78"/>
  <c r="H93" i="78"/>
  <c r="H90" i="78"/>
  <c r="H64" i="78"/>
  <c r="H61" i="78"/>
  <c r="H58" i="78"/>
  <c r="H53" i="78"/>
  <c r="H48" i="78"/>
  <c r="H38" i="78"/>
  <c r="H25" i="78"/>
  <c r="H22" i="78"/>
  <c r="G172" i="78"/>
  <c r="G167" i="78"/>
  <c r="G162" i="78"/>
  <c r="G192" i="78" s="1"/>
  <c r="G203" i="78" s="1"/>
  <c r="G186" i="78"/>
  <c r="G181" i="78"/>
  <c r="G122" i="78"/>
  <c r="G109" i="78"/>
  <c r="G100" i="78"/>
  <c r="G97" i="78"/>
  <c r="G93" i="78"/>
  <c r="G90" i="78"/>
  <c r="G64" i="78"/>
  <c r="G61" i="78"/>
  <c r="G58" i="78"/>
  <c r="G53" i="78"/>
  <c r="G48" i="78"/>
  <c r="G38" i="78"/>
  <c r="G25" i="78"/>
  <c r="G22" i="78"/>
  <c r="F172" i="78"/>
  <c r="F167" i="78"/>
  <c r="F162" i="78"/>
  <c r="F192" i="78" s="1"/>
  <c r="F203" i="78" s="1"/>
  <c r="F186" i="78"/>
  <c r="F181" i="78"/>
  <c r="F109" i="78"/>
  <c r="F100" i="78"/>
  <c r="F97" i="78"/>
  <c r="F93" i="78"/>
  <c r="F90" i="78"/>
  <c r="F64" i="78"/>
  <c r="F61" i="78"/>
  <c r="F58" i="78"/>
  <c r="F53" i="78"/>
  <c r="F48" i="78"/>
  <c r="F38" i="78"/>
  <c r="F25" i="78"/>
  <c r="F22" i="78"/>
  <c r="E172" i="78"/>
  <c r="E167" i="78"/>
  <c r="E162" i="78"/>
  <c r="E192" i="78" s="1"/>
  <c r="E203" i="78" s="1"/>
  <c r="E186" i="78"/>
  <c r="E181" i="78"/>
  <c r="E122" i="78"/>
  <c r="E109" i="78"/>
  <c r="E100" i="78"/>
  <c r="E97" i="78"/>
  <c r="E93" i="78"/>
  <c r="E90" i="78"/>
  <c r="E64" i="78"/>
  <c r="E61" i="78"/>
  <c r="E58" i="78"/>
  <c r="E53" i="78"/>
  <c r="E48" i="78"/>
  <c r="E38" i="78"/>
  <c r="E25" i="78"/>
  <c r="E22" i="78"/>
  <c r="C198" i="78"/>
  <c r="D186" i="78"/>
  <c r="D181" i="78"/>
  <c r="D109" i="78"/>
  <c r="D100" i="78"/>
  <c r="D97" i="78"/>
  <c r="D93" i="78"/>
  <c r="D90" i="78"/>
  <c r="D64" i="78"/>
  <c r="D61" i="78"/>
  <c r="D58" i="78"/>
  <c r="D53" i="78"/>
  <c r="D48" i="78"/>
  <c r="D38" i="78"/>
  <c r="D25" i="78"/>
  <c r="D22" i="78"/>
  <c r="C169" i="78"/>
  <c r="C170" i="78"/>
  <c r="C171" i="78"/>
  <c r="C164" i="78"/>
  <c r="C165" i="78"/>
  <c r="C166" i="78"/>
  <c r="C126" i="78"/>
  <c r="C127" i="78"/>
  <c r="C128" i="78"/>
  <c r="C129" i="78"/>
  <c r="C130" i="78"/>
  <c r="C131" i="78"/>
  <c r="C132" i="78"/>
  <c r="C133" i="78"/>
  <c r="C134" i="78"/>
  <c r="C135" i="78"/>
  <c r="C136" i="78"/>
  <c r="C137" i="78"/>
  <c r="C138" i="78"/>
  <c r="C139" i="78"/>
  <c r="C140" i="78"/>
  <c r="C141" i="78"/>
  <c r="C142" i="78"/>
  <c r="C143" i="78"/>
  <c r="C144" i="78"/>
  <c r="C145" i="78"/>
  <c r="C146" i="78"/>
  <c r="C147" i="78"/>
  <c r="C148" i="78"/>
  <c r="C149" i="78"/>
  <c r="C150" i="78"/>
  <c r="C151" i="78"/>
  <c r="C152" i="78"/>
  <c r="C153" i="78"/>
  <c r="C154" i="78"/>
  <c r="C155" i="78"/>
  <c r="C156" i="78"/>
  <c r="C157" i="78"/>
  <c r="C158" i="78"/>
  <c r="C159" i="78"/>
  <c r="C160" i="78"/>
  <c r="C161" i="78"/>
  <c r="C186" i="78"/>
  <c r="C181" i="78"/>
  <c r="C111" i="78"/>
  <c r="C112" i="78"/>
  <c r="C113" i="78"/>
  <c r="C114" i="78"/>
  <c r="C115" i="78"/>
  <c r="C116" i="78"/>
  <c r="C117" i="78"/>
  <c r="C118" i="78"/>
  <c r="C119" i="78"/>
  <c r="C120" i="78"/>
  <c r="C121" i="78"/>
  <c r="C109" i="78"/>
  <c r="C99" i="78"/>
  <c r="C100" i="78" s="1"/>
  <c r="C95" i="78"/>
  <c r="C96" i="78"/>
  <c r="C92" i="78"/>
  <c r="C93" i="78" s="1"/>
  <c r="C83" i="78"/>
  <c r="C84" i="78"/>
  <c r="C85" i="78"/>
  <c r="C86" i="78"/>
  <c r="C87" i="78"/>
  <c r="C88" i="78"/>
  <c r="C89" i="78"/>
  <c r="C60" i="78"/>
  <c r="C61" i="78" s="1"/>
  <c r="C55" i="78"/>
  <c r="C56" i="78"/>
  <c r="C57" i="78"/>
  <c r="C50" i="78"/>
  <c r="C51" i="78"/>
  <c r="C52" i="78"/>
  <c r="C40" i="78"/>
  <c r="C41" i="78"/>
  <c r="C42" i="78"/>
  <c r="C43" i="78"/>
  <c r="C44" i="78"/>
  <c r="C45" i="78"/>
  <c r="C46" i="78"/>
  <c r="C47" i="78"/>
  <c r="C33" i="78"/>
  <c r="C34" i="78"/>
  <c r="C35" i="78"/>
  <c r="C24" i="78"/>
  <c r="C25" i="78" s="1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02" i="78"/>
  <c r="C197" i="78"/>
  <c r="C196" i="78"/>
  <c r="C195" i="78"/>
  <c r="V178" i="78"/>
  <c r="U178" i="78"/>
  <c r="T178" i="78"/>
  <c r="S178" i="78"/>
  <c r="R178" i="78"/>
  <c r="Q178" i="78"/>
  <c r="P178" i="78"/>
  <c r="O178" i="78"/>
  <c r="N178" i="78"/>
  <c r="M178" i="78"/>
  <c r="L178" i="78"/>
  <c r="K178" i="78"/>
  <c r="J178" i="78"/>
  <c r="I178" i="78"/>
  <c r="H178" i="78"/>
  <c r="G178" i="78"/>
  <c r="F178" i="78"/>
  <c r="E178" i="78"/>
  <c r="D178" i="78"/>
  <c r="C178" i="78"/>
  <c r="V81" i="78"/>
  <c r="V101" i="78" s="1"/>
  <c r="U81" i="78"/>
  <c r="T81" i="78"/>
  <c r="S81" i="78"/>
  <c r="S101" i="78" s="1"/>
  <c r="R81" i="78"/>
  <c r="Q81" i="78"/>
  <c r="P81" i="78"/>
  <c r="O81" i="78"/>
  <c r="O101" i="78" s="1"/>
  <c r="N81" i="78"/>
  <c r="N101" i="78" s="1"/>
  <c r="M81" i="78"/>
  <c r="L81" i="78"/>
  <c r="K81" i="78"/>
  <c r="J81" i="78"/>
  <c r="I81" i="78"/>
  <c r="H81" i="78"/>
  <c r="H101" i="78" s="1"/>
  <c r="G81" i="78"/>
  <c r="F81" i="78"/>
  <c r="F101" i="78" s="1"/>
  <c r="E81" i="78"/>
  <c r="E101" i="78" s="1"/>
  <c r="D81" i="78"/>
  <c r="D101" i="78" s="1"/>
  <c r="C68" i="78"/>
  <c r="C69" i="78"/>
  <c r="C70" i="78"/>
  <c r="C71" i="78"/>
  <c r="C72" i="78"/>
  <c r="C73" i="78"/>
  <c r="C74" i="78"/>
  <c r="C75" i="78"/>
  <c r="C76" i="78"/>
  <c r="C77" i="78"/>
  <c r="C78" i="78"/>
  <c r="C79" i="78"/>
  <c r="C80" i="78"/>
  <c r="V171" i="77"/>
  <c r="V166" i="77"/>
  <c r="V161" i="77"/>
  <c r="V185" i="77"/>
  <c r="V180" i="77"/>
  <c r="V121" i="77"/>
  <c r="V108" i="77"/>
  <c r="V100" i="77"/>
  <c r="V97" i="77"/>
  <c r="V93" i="77"/>
  <c r="V90" i="77"/>
  <c r="V64" i="77"/>
  <c r="V61" i="77"/>
  <c r="V58" i="77"/>
  <c r="V53" i="77"/>
  <c r="V48" i="77"/>
  <c r="V38" i="77"/>
  <c r="V25" i="77"/>
  <c r="V22" i="77"/>
  <c r="U171" i="77"/>
  <c r="U166" i="77"/>
  <c r="U161" i="77"/>
  <c r="U185" i="77"/>
  <c r="U180" i="77"/>
  <c r="U121" i="77"/>
  <c r="U108" i="77"/>
  <c r="U100" i="77"/>
  <c r="U97" i="77"/>
  <c r="U93" i="77"/>
  <c r="U90" i="77"/>
  <c r="U64" i="77"/>
  <c r="U61" i="77"/>
  <c r="U58" i="77"/>
  <c r="U53" i="77"/>
  <c r="U48" i="77"/>
  <c r="U38" i="77"/>
  <c r="U25" i="77"/>
  <c r="U22" i="77"/>
  <c r="T171" i="77"/>
  <c r="T166" i="77"/>
  <c r="T161" i="77"/>
  <c r="T185" i="77"/>
  <c r="T180" i="77"/>
  <c r="T121" i="77"/>
  <c r="T108" i="77"/>
  <c r="T100" i="77"/>
  <c r="T97" i="77"/>
  <c r="T93" i="77"/>
  <c r="T90" i="77"/>
  <c r="T64" i="77"/>
  <c r="T61" i="77"/>
  <c r="T58" i="77"/>
  <c r="T53" i="77"/>
  <c r="T48" i="77"/>
  <c r="T38" i="77"/>
  <c r="T25" i="77"/>
  <c r="T22" i="77"/>
  <c r="S171" i="77"/>
  <c r="S166" i="77"/>
  <c r="S161" i="77"/>
  <c r="S185" i="77"/>
  <c r="S180" i="77"/>
  <c r="S121" i="77"/>
  <c r="S108" i="77"/>
  <c r="S100" i="77"/>
  <c r="S97" i="77"/>
  <c r="S93" i="77"/>
  <c r="S90" i="77"/>
  <c r="S64" i="77"/>
  <c r="S61" i="77"/>
  <c r="S58" i="77"/>
  <c r="S53" i="77"/>
  <c r="S48" i="77"/>
  <c r="S38" i="77"/>
  <c r="S25" i="77"/>
  <c r="S22" i="77"/>
  <c r="R171" i="77"/>
  <c r="R166" i="77"/>
  <c r="R161" i="77"/>
  <c r="R185" i="77"/>
  <c r="R180" i="77"/>
  <c r="R121" i="77"/>
  <c r="R108" i="77"/>
  <c r="R100" i="77"/>
  <c r="R97" i="77"/>
  <c r="R93" i="77"/>
  <c r="R90" i="77"/>
  <c r="R64" i="77"/>
  <c r="R61" i="77"/>
  <c r="R58" i="77"/>
  <c r="R53" i="77"/>
  <c r="R48" i="77"/>
  <c r="R38" i="77"/>
  <c r="R25" i="77"/>
  <c r="R22" i="77"/>
  <c r="Q171" i="77"/>
  <c r="Q166" i="77"/>
  <c r="Q161" i="77"/>
  <c r="Q185" i="77"/>
  <c r="Q180" i="77"/>
  <c r="Q121" i="77"/>
  <c r="Q108" i="77"/>
  <c r="Q100" i="77"/>
  <c r="Q97" i="77"/>
  <c r="Q93" i="77"/>
  <c r="Q90" i="77"/>
  <c r="Q64" i="77"/>
  <c r="Q61" i="77"/>
  <c r="Q58" i="77"/>
  <c r="Q53" i="77"/>
  <c r="Q48" i="77"/>
  <c r="Q38" i="77"/>
  <c r="Q25" i="77"/>
  <c r="Q22" i="77"/>
  <c r="P171" i="77"/>
  <c r="P166" i="77"/>
  <c r="P161" i="77"/>
  <c r="P185" i="77"/>
  <c r="P180" i="77"/>
  <c r="P121" i="77"/>
  <c r="P108" i="77"/>
  <c r="P100" i="77"/>
  <c r="P97" i="77"/>
  <c r="P93" i="77"/>
  <c r="P90" i="77"/>
  <c r="P64" i="77"/>
  <c r="P61" i="77"/>
  <c r="P58" i="77"/>
  <c r="P53" i="77"/>
  <c r="P48" i="77"/>
  <c r="P38" i="77"/>
  <c r="P25" i="77"/>
  <c r="P22" i="77"/>
  <c r="O171" i="77"/>
  <c r="O166" i="77"/>
  <c r="O161" i="77"/>
  <c r="O185" i="77"/>
  <c r="O180" i="77"/>
  <c r="O121" i="77"/>
  <c r="O108" i="77"/>
  <c r="O122" i="77" s="1"/>
  <c r="O100" i="77"/>
  <c r="O97" i="77"/>
  <c r="O93" i="77"/>
  <c r="O90" i="77"/>
  <c r="O64" i="77"/>
  <c r="O61" i="77"/>
  <c r="O58" i="77"/>
  <c r="O53" i="77"/>
  <c r="O48" i="77"/>
  <c r="O38" i="77"/>
  <c r="O25" i="77"/>
  <c r="O22" i="77"/>
  <c r="N171" i="77"/>
  <c r="N166" i="77"/>
  <c r="N161" i="77"/>
  <c r="N185" i="77"/>
  <c r="N180" i="77"/>
  <c r="N121" i="77"/>
  <c r="N108" i="77"/>
  <c r="N100" i="77"/>
  <c r="N97" i="77"/>
  <c r="N93" i="77"/>
  <c r="N90" i="77"/>
  <c r="N64" i="77"/>
  <c r="N61" i="77"/>
  <c r="N58" i="77"/>
  <c r="N53" i="77"/>
  <c r="N48" i="77"/>
  <c r="N38" i="77"/>
  <c r="N25" i="77"/>
  <c r="N22" i="77"/>
  <c r="M171" i="77"/>
  <c r="M166" i="77"/>
  <c r="M161" i="77"/>
  <c r="M185" i="77"/>
  <c r="M180" i="77"/>
  <c r="M121" i="77"/>
  <c r="M108" i="77"/>
  <c r="M100" i="77"/>
  <c r="M97" i="77"/>
  <c r="M93" i="77"/>
  <c r="M90" i="77"/>
  <c r="M64" i="77"/>
  <c r="M61" i="77"/>
  <c r="M58" i="77"/>
  <c r="M53" i="77"/>
  <c r="M48" i="77"/>
  <c r="M38" i="77"/>
  <c r="M25" i="77"/>
  <c r="M22" i="77"/>
  <c r="L171" i="77"/>
  <c r="L166" i="77"/>
  <c r="L161" i="77"/>
  <c r="L185" i="77"/>
  <c r="L180" i="77"/>
  <c r="L121" i="77"/>
  <c r="L108" i="77"/>
  <c r="L100" i="77"/>
  <c r="L97" i="77"/>
  <c r="L93" i="77"/>
  <c r="L90" i="77"/>
  <c r="L64" i="77"/>
  <c r="L61" i="77"/>
  <c r="L58" i="77"/>
  <c r="L53" i="77"/>
  <c r="L48" i="77"/>
  <c r="L38" i="77"/>
  <c r="L25" i="77"/>
  <c r="L22" i="77"/>
  <c r="K171" i="77"/>
  <c r="K166" i="77"/>
  <c r="K161" i="77"/>
  <c r="K185" i="77"/>
  <c r="K180" i="77"/>
  <c r="K121" i="77"/>
  <c r="K108" i="77"/>
  <c r="K100" i="77"/>
  <c r="K97" i="77"/>
  <c r="K93" i="77"/>
  <c r="K90" i="77"/>
  <c r="K64" i="77"/>
  <c r="K61" i="77"/>
  <c r="K58" i="77"/>
  <c r="K53" i="77"/>
  <c r="K48" i="77"/>
  <c r="K38" i="77"/>
  <c r="K25" i="77"/>
  <c r="K22" i="77"/>
  <c r="J171" i="77"/>
  <c r="J166" i="77"/>
  <c r="J161" i="77"/>
  <c r="J185" i="77"/>
  <c r="J180" i="77"/>
  <c r="J121" i="77"/>
  <c r="J108" i="77"/>
  <c r="J100" i="77"/>
  <c r="J97" i="77"/>
  <c r="J93" i="77"/>
  <c r="J90" i="77"/>
  <c r="J64" i="77"/>
  <c r="J61" i="77"/>
  <c r="J58" i="77"/>
  <c r="J53" i="77"/>
  <c r="J48" i="77"/>
  <c r="J38" i="77"/>
  <c r="J25" i="77"/>
  <c r="J22" i="77"/>
  <c r="I171" i="77"/>
  <c r="I166" i="77"/>
  <c r="I161" i="77"/>
  <c r="I185" i="77"/>
  <c r="I180" i="77"/>
  <c r="I121" i="77"/>
  <c r="I108" i="77"/>
  <c r="I100" i="77"/>
  <c r="I97" i="77"/>
  <c r="I93" i="77"/>
  <c r="I90" i="77"/>
  <c r="I64" i="77"/>
  <c r="I61" i="77"/>
  <c r="I58" i="77"/>
  <c r="I53" i="77"/>
  <c r="I48" i="77"/>
  <c r="I38" i="77"/>
  <c r="I25" i="77"/>
  <c r="I22" i="77"/>
  <c r="H171" i="77"/>
  <c r="H166" i="77"/>
  <c r="H161" i="77"/>
  <c r="H185" i="77"/>
  <c r="H180" i="77"/>
  <c r="H121" i="77"/>
  <c r="H108" i="77"/>
  <c r="H100" i="77"/>
  <c r="H97" i="77"/>
  <c r="H93" i="77"/>
  <c r="H90" i="77"/>
  <c r="H64" i="77"/>
  <c r="H61" i="77"/>
  <c r="H58" i="77"/>
  <c r="H53" i="77"/>
  <c r="H48" i="77"/>
  <c r="H38" i="77"/>
  <c r="H25" i="77"/>
  <c r="H22" i="77"/>
  <c r="G171" i="77"/>
  <c r="G166" i="77"/>
  <c r="G161" i="77"/>
  <c r="G185" i="77"/>
  <c r="G180" i="77"/>
  <c r="G121" i="77"/>
  <c r="G108" i="77"/>
  <c r="G100" i="77"/>
  <c r="G97" i="77"/>
  <c r="G93" i="77"/>
  <c r="G90" i="77"/>
  <c r="G64" i="77"/>
  <c r="G61" i="77"/>
  <c r="G58" i="77"/>
  <c r="G53" i="77"/>
  <c r="G48" i="77"/>
  <c r="G38" i="77"/>
  <c r="G25" i="77"/>
  <c r="G22" i="77"/>
  <c r="F171" i="77"/>
  <c r="F166" i="77"/>
  <c r="F161" i="77"/>
  <c r="F185" i="77"/>
  <c r="F180" i="77"/>
  <c r="F121" i="77"/>
  <c r="F108" i="77"/>
  <c r="F100" i="77"/>
  <c r="F97" i="77"/>
  <c r="F93" i="77"/>
  <c r="F90" i="77"/>
  <c r="F64" i="77"/>
  <c r="F61" i="77"/>
  <c r="F58" i="77"/>
  <c r="F53" i="77"/>
  <c r="F48" i="77"/>
  <c r="F38" i="77"/>
  <c r="F25" i="77"/>
  <c r="F22" i="77"/>
  <c r="E171" i="77"/>
  <c r="E166" i="77"/>
  <c r="E161" i="77"/>
  <c r="E185" i="77"/>
  <c r="E180" i="77"/>
  <c r="E121" i="77"/>
  <c r="E108" i="77"/>
  <c r="E100" i="77"/>
  <c r="E97" i="77"/>
  <c r="E93" i="77"/>
  <c r="E90" i="77"/>
  <c r="E64" i="77"/>
  <c r="E61" i="77"/>
  <c r="E58" i="77"/>
  <c r="E53" i="77"/>
  <c r="E48" i="77"/>
  <c r="E38" i="77"/>
  <c r="E25" i="77"/>
  <c r="E22" i="77"/>
  <c r="D197" i="77"/>
  <c r="D171" i="77"/>
  <c r="D166" i="77"/>
  <c r="D161" i="77"/>
  <c r="D185" i="77"/>
  <c r="D180" i="77"/>
  <c r="D121" i="77"/>
  <c r="D108" i="77"/>
  <c r="D100" i="77"/>
  <c r="D97" i="77"/>
  <c r="D93" i="77"/>
  <c r="D90" i="77"/>
  <c r="D64" i="77"/>
  <c r="D61" i="77"/>
  <c r="D58" i="77"/>
  <c r="D53" i="77"/>
  <c r="D48" i="77"/>
  <c r="D38" i="77"/>
  <c r="D25" i="77"/>
  <c r="D22" i="77"/>
  <c r="C168" i="77"/>
  <c r="C169" i="77"/>
  <c r="C170" i="77"/>
  <c r="C163" i="77"/>
  <c r="C164" i="77"/>
  <c r="C165" i="77"/>
  <c r="C125" i="77"/>
  <c r="C126" i="77"/>
  <c r="C127" i="77"/>
  <c r="C128" i="77"/>
  <c r="C129" i="77"/>
  <c r="C130" i="77"/>
  <c r="C131" i="77"/>
  <c r="C132" i="77"/>
  <c r="C133" i="77"/>
  <c r="C134" i="77"/>
  <c r="C135" i="77"/>
  <c r="C136" i="77"/>
  <c r="C137" i="77"/>
  <c r="C138" i="77"/>
  <c r="C139" i="77"/>
  <c r="C140" i="77"/>
  <c r="C141" i="77"/>
  <c r="C142" i="77"/>
  <c r="C143" i="77"/>
  <c r="C144" i="77"/>
  <c r="C145" i="77"/>
  <c r="C146" i="77"/>
  <c r="C147" i="77"/>
  <c r="C148" i="77"/>
  <c r="C149" i="77"/>
  <c r="C150" i="77"/>
  <c r="C151" i="77"/>
  <c r="C152" i="77"/>
  <c r="C153" i="77"/>
  <c r="C154" i="77"/>
  <c r="C155" i="77"/>
  <c r="C156" i="77"/>
  <c r="C157" i="77"/>
  <c r="C158" i="77"/>
  <c r="C159" i="77"/>
  <c r="C160" i="77"/>
  <c r="C110" i="77"/>
  <c r="C111" i="77"/>
  <c r="C112" i="77"/>
  <c r="C113" i="77"/>
  <c r="C114" i="77"/>
  <c r="C115" i="77"/>
  <c r="C116" i="77"/>
  <c r="C117" i="77"/>
  <c r="C118" i="77"/>
  <c r="C119" i="77"/>
  <c r="C120" i="77"/>
  <c r="C108" i="77"/>
  <c r="C99" i="77"/>
  <c r="C100" i="77" s="1"/>
  <c r="C95" i="77"/>
  <c r="C96" i="77"/>
  <c r="C92" i="77"/>
  <c r="C93" i="77" s="1"/>
  <c r="C83" i="77"/>
  <c r="C84" i="77"/>
  <c r="C85" i="77"/>
  <c r="C86" i="77"/>
  <c r="C87" i="77"/>
  <c r="C88" i="77"/>
  <c r="C89" i="77"/>
  <c r="C64" i="77"/>
  <c r="C60" i="77"/>
  <c r="C55" i="77"/>
  <c r="C56" i="77"/>
  <c r="C57" i="77"/>
  <c r="C50" i="77"/>
  <c r="C51" i="77"/>
  <c r="C52" i="77"/>
  <c r="C40" i="77"/>
  <c r="C33" i="77"/>
  <c r="C34" i="77"/>
  <c r="C35" i="77"/>
  <c r="C36" i="77"/>
  <c r="C37" i="77"/>
  <c r="C24" i="77"/>
  <c r="C9" i="77"/>
  <c r="C14" i="77"/>
  <c r="C15" i="77"/>
  <c r="C16" i="77"/>
  <c r="C17" i="77"/>
  <c r="C18" i="77"/>
  <c r="C19" i="77"/>
  <c r="C20" i="77"/>
  <c r="C21" i="77"/>
  <c r="C198" i="77"/>
  <c r="C196" i="77"/>
  <c r="C195" i="77"/>
  <c r="C194" i="77"/>
  <c r="V177" i="77"/>
  <c r="U177" i="77"/>
  <c r="T177" i="77"/>
  <c r="S177" i="77"/>
  <c r="R177" i="77"/>
  <c r="Q177" i="77"/>
  <c r="P177" i="77"/>
  <c r="O177" i="77"/>
  <c r="N177" i="77"/>
  <c r="M177" i="77"/>
  <c r="L177" i="77"/>
  <c r="K177" i="77"/>
  <c r="J177" i="77"/>
  <c r="I177" i="77"/>
  <c r="H177" i="77"/>
  <c r="G177" i="77"/>
  <c r="F177" i="77"/>
  <c r="E177" i="77"/>
  <c r="D177" i="77"/>
  <c r="V81" i="77"/>
  <c r="U81" i="77"/>
  <c r="T81" i="77"/>
  <c r="S81" i="77"/>
  <c r="R81" i="77"/>
  <c r="Q81" i="77"/>
  <c r="P81" i="77"/>
  <c r="O81" i="77"/>
  <c r="N81" i="77"/>
  <c r="M81" i="77"/>
  <c r="L81" i="77"/>
  <c r="K81" i="77"/>
  <c r="J81" i="77"/>
  <c r="I81" i="77"/>
  <c r="H81" i="77"/>
  <c r="G81" i="77"/>
  <c r="F81" i="77"/>
  <c r="E81" i="77"/>
  <c r="D81" i="77"/>
  <c r="C68" i="77"/>
  <c r="V168" i="76"/>
  <c r="V163" i="76"/>
  <c r="V158" i="76"/>
  <c r="V182" i="76"/>
  <c r="V177" i="76"/>
  <c r="V118" i="76"/>
  <c r="V105" i="76"/>
  <c r="V97" i="76"/>
  <c r="V94" i="76"/>
  <c r="V98" i="76" s="1"/>
  <c r="V90" i="76"/>
  <c r="V87" i="76"/>
  <c r="V61" i="76"/>
  <c r="V58" i="76"/>
  <c r="V55" i="76"/>
  <c r="V50" i="76"/>
  <c r="V45" i="76"/>
  <c r="V35" i="76"/>
  <c r="V25" i="76"/>
  <c r="V22" i="76"/>
  <c r="U168" i="76"/>
  <c r="U163" i="76"/>
  <c r="U158" i="76"/>
  <c r="U182" i="76"/>
  <c r="U177" i="76"/>
  <c r="U118" i="76"/>
  <c r="U119" i="76" s="1"/>
  <c r="U105" i="76"/>
  <c r="U97" i="76"/>
  <c r="U94" i="76"/>
  <c r="U90" i="76"/>
  <c r="U87" i="76"/>
  <c r="U61" i="76"/>
  <c r="U58" i="76"/>
  <c r="U55" i="76"/>
  <c r="U50" i="76"/>
  <c r="U45" i="76"/>
  <c r="U35" i="76"/>
  <c r="U25" i="76"/>
  <c r="U22" i="76"/>
  <c r="T168" i="76"/>
  <c r="T163" i="76"/>
  <c r="T158" i="76"/>
  <c r="T183" i="76" s="1"/>
  <c r="T182" i="76"/>
  <c r="T177" i="76"/>
  <c r="T118" i="76"/>
  <c r="T105" i="76"/>
  <c r="T97" i="76"/>
  <c r="T94" i="76"/>
  <c r="T90" i="76"/>
  <c r="T87" i="76"/>
  <c r="T61" i="76"/>
  <c r="T58" i="76"/>
  <c r="T55" i="76"/>
  <c r="T50" i="76"/>
  <c r="T45" i="76"/>
  <c r="T35" i="76"/>
  <c r="T25" i="76"/>
  <c r="T22" i="76"/>
  <c r="S168" i="76"/>
  <c r="S163" i="76"/>
  <c r="S158" i="76"/>
  <c r="S182" i="76"/>
  <c r="S177" i="76"/>
  <c r="S118" i="76"/>
  <c r="S105" i="76"/>
  <c r="S97" i="76"/>
  <c r="S94" i="76"/>
  <c r="S90" i="76"/>
  <c r="S87" i="76"/>
  <c r="S61" i="76"/>
  <c r="S58" i="76"/>
  <c r="S55" i="76"/>
  <c r="S50" i="76"/>
  <c r="S45" i="76"/>
  <c r="S35" i="76"/>
  <c r="S25" i="76"/>
  <c r="S22" i="76"/>
  <c r="R168" i="76"/>
  <c r="R163" i="76"/>
  <c r="R158" i="76"/>
  <c r="R182" i="76"/>
  <c r="R177" i="76"/>
  <c r="R118" i="76"/>
  <c r="R105" i="76"/>
  <c r="R97" i="76"/>
  <c r="R94" i="76"/>
  <c r="R90" i="76"/>
  <c r="R87" i="76"/>
  <c r="R61" i="76"/>
  <c r="R58" i="76"/>
  <c r="R55" i="76"/>
  <c r="R50" i="76"/>
  <c r="R45" i="76"/>
  <c r="R35" i="76"/>
  <c r="R25" i="76"/>
  <c r="R22" i="76"/>
  <c r="Q168" i="76"/>
  <c r="Q163" i="76"/>
  <c r="Q158" i="76"/>
  <c r="Q182" i="76"/>
  <c r="Q177" i="76"/>
  <c r="Q118" i="76"/>
  <c r="Q119" i="76" s="1"/>
  <c r="Q105" i="76"/>
  <c r="Q97" i="76"/>
  <c r="Q94" i="76"/>
  <c r="Q90" i="76"/>
  <c r="Q87" i="76"/>
  <c r="Q61" i="76"/>
  <c r="Q58" i="76"/>
  <c r="Q55" i="76"/>
  <c r="Q50" i="76"/>
  <c r="Q45" i="76"/>
  <c r="Q35" i="76"/>
  <c r="Q25" i="76"/>
  <c r="Q22" i="76"/>
  <c r="P168" i="76"/>
  <c r="P163" i="76"/>
  <c r="P158" i="76"/>
  <c r="P183" i="76" s="1"/>
  <c r="P182" i="76"/>
  <c r="P177" i="76"/>
  <c r="P118" i="76"/>
  <c r="P105" i="76"/>
  <c r="P97" i="76"/>
  <c r="P94" i="76"/>
  <c r="P90" i="76"/>
  <c r="P87" i="76"/>
  <c r="P61" i="76"/>
  <c r="P58" i="76"/>
  <c r="P55" i="76"/>
  <c r="P50" i="76"/>
  <c r="P45" i="76"/>
  <c r="P35" i="76"/>
  <c r="P25" i="76"/>
  <c r="P22" i="76"/>
  <c r="O168" i="76"/>
  <c r="O163" i="76"/>
  <c r="O158" i="76"/>
  <c r="O182" i="76"/>
  <c r="O177" i="76"/>
  <c r="O118" i="76"/>
  <c r="O105" i="76"/>
  <c r="O97" i="76"/>
  <c r="O94" i="76"/>
  <c r="O90" i="76"/>
  <c r="O87" i="76"/>
  <c r="O61" i="76"/>
  <c r="O58" i="76"/>
  <c r="O55" i="76"/>
  <c r="O50" i="76"/>
  <c r="O45" i="76"/>
  <c r="O35" i="76"/>
  <c r="O25" i="76"/>
  <c r="O22" i="76"/>
  <c r="N168" i="76"/>
  <c r="N163" i="76"/>
  <c r="N158" i="76"/>
  <c r="N182" i="76"/>
  <c r="N177" i="76"/>
  <c r="N118" i="76"/>
  <c r="N119" i="76" s="1"/>
  <c r="N105" i="76"/>
  <c r="N97" i="76"/>
  <c r="N94" i="76"/>
  <c r="N90" i="76"/>
  <c r="N87" i="76"/>
  <c r="N61" i="76"/>
  <c r="N58" i="76"/>
  <c r="N55" i="76"/>
  <c r="N50" i="76"/>
  <c r="N45" i="76"/>
  <c r="N35" i="76"/>
  <c r="N25" i="76"/>
  <c r="N22" i="76"/>
  <c r="M168" i="76"/>
  <c r="M163" i="76"/>
  <c r="M158" i="76"/>
  <c r="M182" i="76"/>
  <c r="M177" i="76"/>
  <c r="M118" i="76"/>
  <c r="M119" i="76" s="1"/>
  <c r="M105" i="76"/>
  <c r="M97" i="76"/>
  <c r="M94" i="76"/>
  <c r="M90" i="76"/>
  <c r="M87" i="76"/>
  <c r="M61" i="76"/>
  <c r="M58" i="76"/>
  <c r="M55" i="76"/>
  <c r="M50" i="76"/>
  <c r="M45" i="76"/>
  <c r="M35" i="76"/>
  <c r="M25" i="76"/>
  <c r="M22" i="76"/>
  <c r="L168" i="76"/>
  <c r="L163" i="76"/>
  <c r="L158" i="76"/>
  <c r="L183" i="76" s="1"/>
  <c r="L182" i="76"/>
  <c r="L177" i="76"/>
  <c r="L118" i="76"/>
  <c r="L105" i="76"/>
  <c r="L97" i="76"/>
  <c r="L94" i="76"/>
  <c r="L90" i="76"/>
  <c r="L87" i="76"/>
  <c r="L98" i="76" s="1"/>
  <c r="L61" i="76"/>
  <c r="L58" i="76"/>
  <c r="L55" i="76"/>
  <c r="L50" i="76"/>
  <c r="L45" i="76"/>
  <c r="L35" i="76"/>
  <c r="L25" i="76"/>
  <c r="L22" i="76"/>
  <c r="K168" i="76"/>
  <c r="K163" i="76"/>
  <c r="K158" i="76"/>
  <c r="K182" i="76"/>
  <c r="K177" i="76"/>
  <c r="K118" i="76"/>
  <c r="K105" i="76"/>
  <c r="K97" i="76"/>
  <c r="K94" i="76"/>
  <c r="K90" i="76"/>
  <c r="K87" i="76"/>
  <c r="K61" i="76"/>
  <c r="K58" i="76"/>
  <c r="K55" i="76"/>
  <c r="K50" i="76"/>
  <c r="K45" i="76"/>
  <c r="K35" i="76"/>
  <c r="K25" i="76"/>
  <c r="K22" i="76"/>
  <c r="J168" i="76"/>
  <c r="J163" i="76"/>
  <c r="J158" i="76"/>
  <c r="J182" i="76"/>
  <c r="J177" i="76"/>
  <c r="J118" i="76"/>
  <c r="J105" i="76"/>
  <c r="J97" i="76"/>
  <c r="J94" i="76"/>
  <c r="J90" i="76"/>
  <c r="J87" i="76"/>
  <c r="J61" i="76"/>
  <c r="J58" i="76"/>
  <c r="J55" i="76"/>
  <c r="J50" i="76"/>
  <c r="J45" i="76"/>
  <c r="J35" i="76"/>
  <c r="J25" i="76"/>
  <c r="J22" i="76"/>
  <c r="I168" i="76"/>
  <c r="I163" i="76"/>
  <c r="I158" i="76"/>
  <c r="I182" i="76"/>
  <c r="I177" i="76"/>
  <c r="I118" i="76"/>
  <c r="I119" i="76" s="1"/>
  <c r="I105" i="76"/>
  <c r="I97" i="76"/>
  <c r="I94" i="76"/>
  <c r="I90" i="76"/>
  <c r="I87" i="76"/>
  <c r="I61" i="76"/>
  <c r="I58" i="76"/>
  <c r="I55" i="76"/>
  <c r="I50" i="76"/>
  <c r="I45" i="76"/>
  <c r="I35" i="76"/>
  <c r="I25" i="76"/>
  <c r="I22" i="76"/>
  <c r="H168" i="76"/>
  <c r="H163" i="76"/>
  <c r="H158" i="76"/>
  <c r="H183" i="76" s="1"/>
  <c r="H182" i="76"/>
  <c r="H177" i="76"/>
  <c r="H118" i="76"/>
  <c r="H105" i="76"/>
  <c r="H97" i="76"/>
  <c r="H94" i="76"/>
  <c r="H90" i="76"/>
  <c r="H87" i="76"/>
  <c r="H98" i="76" s="1"/>
  <c r="H61" i="76"/>
  <c r="H58" i="76"/>
  <c r="H55" i="76"/>
  <c r="H50" i="76"/>
  <c r="H45" i="76"/>
  <c r="H35" i="76"/>
  <c r="H25" i="76"/>
  <c r="H22" i="76"/>
  <c r="G168" i="76"/>
  <c r="G163" i="76"/>
  <c r="G158" i="76"/>
  <c r="G182" i="76"/>
  <c r="G177" i="76"/>
  <c r="G118" i="76"/>
  <c r="G105" i="76"/>
  <c r="G97" i="76"/>
  <c r="G94" i="76"/>
  <c r="G90" i="76"/>
  <c r="G87" i="76"/>
  <c r="G61" i="76"/>
  <c r="G58" i="76"/>
  <c r="G55" i="76"/>
  <c r="G50" i="76"/>
  <c r="G45" i="76"/>
  <c r="G35" i="76"/>
  <c r="G25" i="76"/>
  <c r="G22" i="76"/>
  <c r="F168" i="76"/>
  <c r="F163" i="76"/>
  <c r="F158" i="76"/>
  <c r="F182" i="76"/>
  <c r="F177" i="76"/>
  <c r="F118" i="76"/>
  <c r="F105" i="76"/>
  <c r="F97" i="76"/>
  <c r="F94" i="76"/>
  <c r="F90" i="76"/>
  <c r="F87" i="76"/>
  <c r="F61" i="76"/>
  <c r="F58" i="76"/>
  <c r="F55" i="76"/>
  <c r="F50" i="76"/>
  <c r="F45" i="76"/>
  <c r="F35" i="76"/>
  <c r="F25" i="76"/>
  <c r="F22" i="76"/>
  <c r="E168" i="76"/>
  <c r="E163" i="76"/>
  <c r="E158" i="76"/>
  <c r="E182" i="76"/>
  <c r="E177" i="76"/>
  <c r="E118" i="76"/>
  <c r="E119" i="76" s="1"/>
  <c r="E105" i="76"/>
  <c r="E97" i="76"/>
  <c r="E94" i="76"/>
  <c r="E90" i="76"/>
  <c r="E87" i="76"/>
  <c r="E61" i="76"/>
  <c r="E58" i="76"/>
  <c r="E55" i="76"/>
  <c r="E50" i="76"/>
  <c r="E45" i="76"/>
  <c r="E35" i="76"/>
  <c r="E25" i="76"/>
  <c r="E22" i="76"/>
  <c r="D168" i="76"/>
  <c r="D163" i="76"/>
  <c r="D158" i="76"/>
  <c r="D182" i="76"/>
  <c r="D177" i="76"/>
  <c r="D118" i="76"/>
  <c r="D105" i="76"/>
  <c r="D97" i="76"/>
  <c r="D94" i="76"/>
  <c r="D90" i="76"/>
  <c r="D87" i="76"/>
  <c r="D61" i="76"/>
  <c r="D58" i="76"/>
  <c r="D55" i="76"/>
  <c r="D50" i="76"/>
  <c r="D45" i="76"/>
  <c r="D35" i="76"/>
  <c r="D25" i="76"/>
  <c r="D22" i="76"/>
  <c r="C165" i="76"/>
  <c r="C166" i="76"/>
  <c r="C167" i="76"/>
  <c r="C160" i="76"/>
  <c r="C161" i="76"/>
  <c r="C162" i="76"/>
  <c r="C122" i="76"/>
  <c r="C123" i="76"/>
  <c r="C124" i="76"/>
  <c r="C125" i="76"/>
  <c r="C126" i="76"/>
  <c r="C127" i="76"/>
  <c r="C128" i="76"/>
  <c r="C129" i="76"/>
  <c r="C130" i="76"/>
  <c r="C131" i="76"/>
  <c r="C132" i="76"/>
  <c r="C133" i="76"/>
  <c r="C134" i="76"/>
  <c r="C135" i="76"/>
  <c r="C136" i="76"/>
  <c r="C137" i="76"/>
  <c r="C138" i="76"/>
  <c r="C139" i="76"/>
  <c r="C140" i="76"/>
  <c r="C141" i="76"/>
  <c r="C142" i="76"/>
  <c r="C143" i="76"/>
  <c r="C144" i="76"/>
  <c r="C145" i="76"/>
  <c r="C146" i="76"/>
  <c r="C147" i="76"/>
  <c r="C148" i="76"/>
  <c r="C149" i="76"/>
  <c r="C150" i="76"/>
  <c r="C151" i="76"/>
  <c r="C152" i="76"/>
  <c r="C153" i="76"/>
  <c r="C154" i="76"/>
  <c r="C155" i="76"/>
  <c r="C156" i="76"/>
  <c r="C157" i="76"/>
  <c r="C182" i="76"/>
  <c r="C177" i="76"/>
  <c r="C107" i="76"/>
  <c r="C108" i="76"/>
  <c r="C109" i="76"/>
  <c r="C110" i="76"/>
  <c r="C111" i="76"/>
  <c r="C112" i="76"/>
  <c r="C113" i="76"/>
  <c r="C114" i="76"/>
  <c r="C115" i="76"/>
  <c r="C116" i="76"/>
  <c r="C117" i="76"/>
  <c r="C105" i="76"/>
  <c r="C96" i="76"/>
  <c r="C97" i="76" s="1"/>
  <c r="C92" i="76"/>
  <c r="C93" i="76"/>
  <c r="C89" i="76"/>
  <c r="C90" i="76" s="1"/>
  <c r="C80" i="76"/>
  <c r="C81" i="76"/>
  <c r="C82" i="76"/>
  <c r="C83" i="76"/>
  <c r="C84" i="76"/>
  <c r="C85" i="76"/>
  <c r="C86" i="76"/>
  <c r="C61" i="76"/>
  <c r="C57" i="76"/>
  <c r="C58" i="76" s="1"/>
  <c r="C52" i="76"/>
  <c r="C53" i="76"/>
  <c r="C54" i="76"/>
  <c r="C47" i="76"/>
  <c r="C48" i="76"/>
  <c r="C49" i="76"/>
  <c r="C37" i="76"/>
  <c r="C38" i="76"/>
  <c r="C39" i="76"/>
  <c r="C40" i="76"/>
  <c r="C41" i="76"/>
  <c r="C42" i="76"/>
  <c r="C43" i="76"/>
  <c r="C44" i="76"/>
  <c r="C30" i="76"/>
  <c r="C35" i="76" s="1"/>
  <c r="C31" i="76"/>
  <c r="C32" i="76"/>
  <c r="C33" i="76"/>
  <c r="C34" i="76"/>
  <c r="C24" i="76"/>
  <c r="C25" i="76" s="1"/>
  <c r="C9" i="76"/>
  <c r="C10" i="76"/>
  <c r="C11" i="76"/>
  <c r="C12" i="76"/>
  <c r="C13" i="76"/>
  <c r="C14" i="76"/>
  <c r="C15" i="76"/>
  <c r="C16" i="76"/>
  <c r="C17" i="76"/>
  <c r="C18" i="76"/>
  <c r="C19" i="76"/>
  <c r="C20" i="76"/>
  <c r="C21" i="76"/>
  <c r="C190" i="76"/>
  <c r="C188" i="76"/>
  <c r="C187" i="76"/>
  <c r="C186" i="76"/>
  <c r="V174" i="76"/>
  <c r="U174" i="76"/>
  <c r="T174" i="76"/>
  <c r="S174" i="76"/>
  <c r="R174" i="76"/>
  <c r="Q174" i="76"/>
  <c r="P174" i="76"/>
  <c r="O174" i="76"/>
  <c r="N174" i="76"/>
  <c r="M174" i="76"/>
  <c r="L174" i="76"/>
  <c r="K174" i="76"/>
  <c r="J174" i="76"/>
  <c r="I174" i="76"/>
  <c r="H174" i="76"/>
  <c r="G174" i="76"/>
  <c r="F174" i="76"/>
  <c r="E174" i="76"/>
  <c r="D174" i="76"/>
  <c r="C174" i="76"/>
  <c r="V78" i="76"/>
  <c r="U78" i="76"/>
  <c r="T78" i="76"/>
  <c r="S78" i="76"/>
  <c r="R78" i="76"/>
  <c r="Q78" i="76"/>
  <c r="P78" i="76"/>
  <c r="O78" i="76"/>
  <c r="N78" i="76"/>
  <c r="M78" i="76"/>
  <c r="L78" i="76"/>
  <c r="K78" i="76"/>
  <c r="J78" i="76"/>
  <c r="I78" i="76"/>
  <c r="H78" i="76"/>
  <c r="G78" i="76"/>
  <c r="F78" i="76"/>
  <c r="E78" i="76"/>
  <c r="D78" i="76"/>
  <c r="C65" i="76"/>
  <c r="C66" i="76"/>
  <c r="C67" i="76"/>
  <c r="C68" i="76"/>
  <c r="C69" i="76"/>
  <c r="C70" i="76"/>
  <c r="C71" i="76"/>
  <c r="C72" i="76"/>
  <c r="C73" i="76"/>
  <c r="C74" i="76"/>
  <c r="C75" i="76"/>
  <c r="C76" i="76"/>
  <c r="C77" i="76"/>
  <c r="V78" i="63"/>
  <c r="U78" i="63"/>
  <c r="T78" i="63"/>
  <c r="S78" i="63"/>
  <c r="R78" i="63"/>
  <c r="Q78" i="63"/>
  <c r="P78" i="63"/>
  <c r="O78" i="63"/>
  <c r="N78" i="63"/>
  <c r="M78" i="63"/>
  <c r="L78" i="63"/>
  <c r="K78" i="63"/>
  <c r="J78" i="63"/>
  <c r="I78" i="63"/>
  <c r="H78" i="63"/>
  <c r="G78" i="63"/>
  <c r="F78" i="63"/>
  <c r="E78" i="63"/>
  <c r="D78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V174" i="63"/>
  <c r="U174" i="63"/>
  <c r="T174" i="63"/>
  <c r="S174" i="63"/>
  <c r="R174" i="63"/>
  <c r="Q174" i="63"/>
  <c r="P174" i="63"/>
  <c r="O174" i="63"/>
  <c r="N174" i="63"/>
  <c r="M174" i="63"/>
  <c r="L174" i="63"/>
  <c r="K174" i="63"/>
  <c r="J174" i="63"/>
  <c r="I174" i="63"/>
  <c r="H174" i="63"/>
  <c r="G174" i="63"/>
  <c r="F174" i="63"/>
  <c r="E174" i="63"/>
  <c r="D174" i="63"/>
  <c r="C174" i="63"/>
  <c r="V174" i="62"/>
  <c r="U174" i="62"/>
  <c r="T174" i="62"/>
  <c r="S174" i="62"/>
  <c r="R174" i="62"/>
  <c r="Q174" i="62"/>
  <c r="P174" i="62"/>
  <c r="O174" i="62"/>
  <c r="N174" i="62"/>
  <c r="M174" i="62"/>
  <c r="L174" i="62"/>
  <c r="K174" i="62"/>
  <c r="J174" i="62"/>
  <c r="I174" i="62"/>
  <c r="H174" i="62"/>
  <c r="G174" i="62"/>
  <c r="F174" i="62"/>
  <c r="E174" i="62"/>
  <c r="D174" i="62"/>
  <c r="C174" i="62"/>
  <c r="V78" i="62"/>
  <c r="U78" i="62"/>
  <c r="T78" i="62"/>
  <c r="S78" i="62"/>
  <c r="R78" i="62"/>
  <c r="Q78" i="62"/>
  <c r="P78" i="62"/>
  <c r="O78" i="62"/>
  <c r="N78" i="62"/>
  <c r="M78" i="62"/>
  <c r="L78" i="62"/>
  <c r="K78" i="62"/>
  <c r="J78" i="62"/>
  <c r="I78" i="62"/>
  <c r="H78" i="62"/>
  <c r="G78" i="62"/>
  <c r="F78" i="62"/>
  <c r="E78" i="62"/>
  <c r="D78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54" i="62"/>
  <c r="C53" i="62"/>
  <c r="A192" i="75"/>
  <c r="C190" i="75"/>
  <c r="C188" i="75"/>
  <c r="C187" i="75"/>
  <c r="C186" i="75"/>
  <c r="C40" i="62"/>
  <c r="A192" i="63"/>
  <c r="E168" i="63"/>
  <c r="E163" i="63"/>
  <c r="E158" i="63"/>
  <c r="E182" i="63"/>
  <c r="E177" i="63"/>
  <c r="F168" i="63"/>
  <c r="F163" i="63"/>
  <c r="F158" i="63"/>
  <c r="F182" i="63"/>
  <c r="F177" i="63"/>
  <c r="G168" i="63"/>
  <c r="G163" i="63"/>
  <c r="G158" i="63"/>
  <c r="G182" i="63"/>
  <c r="G177" i="63"/>
  <c r="H168" i="63"/>
  <c r="H163" i="63"/>
  <c r="H158" i="63"/>
  <c r="H182" i="63"/>
  <c r="H177" i="63"/>
  <c r="I168" i="63"/>
  <c r="I163" i="63"/>
  <c r="I158" i="63"/>
  <c r="I182" i="63"/>
  <c r="I177" i="63"/>
  <c r="J168" i="63"/>
  <c r="J163" i="63"/>
  <c r="J158" i="63"/>
  <c r="J182" i="63"/>
  <c r="J177" i="63"/>
  <c r="K168" i="63"/>
  <c r="K163" i="63"/>
  <c r="K158" i="63"/>
  <c r="K182" i="63"/>
  <c r="K177" i="63"/>
  <c r="L168" i="63"/>
  <c r="L163" i="63"/>
  <c r="L183" i="63" s="1"/>
  <c r="L158" i="63"/>
  <c r="L182" i="63"/>
  <c r="L177" i="63"/>
  <c r="M168" i="63"/>
  <c r="M163" i="63"/>
  <c r="M158" i="63"/>
  <c r="M182" i="63"/>
  <c r="M183" i="63" s="1"/>
  <c r="M177" i="63"/>
  <c r="N168" i="63"/>
  <c r="N163" i="63"/>
  <c r="N158" i="63"/>
  <c r="N182" i="63"/>
  <c r="N177" i="63"/>
  <c r="O168" i="63"/>
  <c r="O163" i="63"/>
  <c r="O158" i="63"/>
  <c r="O182" i="63"/>
  <c r="O177" i="63"/>
  <c r="P168" i="63"/>
  <c r="P163" i="63"/>
  <c r="P158" i="63"/>
  <c r="P182" i="63"/>
  <c r="P177" i="63"/>
  <c r="Q168" i="63"/>
  <c r="Q163" i="63"/>
  <c r="Q158" i="63"/>
  <c r="Q182" i="63"/>
  <c r="Q177" i="63"/>
  <c r="R168" i="63"/>
  <c r="R163" i="63"/>
  <c r="R158" i="63"/>
  <c r="R182" i="63"/>
  <c r="R177" i="63"/>
  <c r="S168" i="63"/>
  <c r="S163" i="63"/>
  <c r="S158" i="63"/>
  <c r="S182" i="63"/>
  <c r="S177" i="63"/>
  <c r="T168" i="63"/>
  <c r="T163" i="63"/>
  <c r="T158" i="63"/>
  <c r="T182" i="63"/>
  <c r="T177" i="63"/>
  <c r="U168" i="63"/>
  <c r="U163" i="63"/>
  <c r="U158" i="63"/>
  <c r="U182" i="63"/>
  <c r="U177" i="63"/>
  <c r="V168" i="63"/>
  <c r="V163" i="63"/>
  <c r="V158" i="63"/>
  <c r="V182" i="63"/>
  <c r="V177" i="63"/>
  <c r="A192" i="62"/>
  <c r="C15" i="62"/>
  <c r="C20" i="62"/>
  <c r="C190" i="63"/>
  <c r="C188" i="63"/>
  <c r="C187" i="63"/>
  <c r="C186" i="63"/>
  <c r="V118" i="63"/>
  <c r="U118" i="63"/>
  <c r="T118" i="63"/>
  <c r="S118" i="63"/>
  <c r="R118" i="63"/>
  <c r="Q118" i="63"/>
  <c r="P118" i="63"/>
  <c r="O118" i="63"/>
  <c r="N118" i="63"/>
  <c r="M118" i="63"/>
  <c r="L118" i="63"/>
  <c r="K118" i="63"/>
  <c r="J118" i="63"/>
  <c r="I118" i="63"/>
  <c r="H118" i="63"/>
  <c r="G118" i="63"/>
  <c r="F118" i="63"/>
  <c r="E118" i="63"/>
  <c r="V105" i="63"/>
  <c r="U105" i="63"/>
  <c r="T105" i="63"/>
  <c r="S105" i="63"/>
  <c r="R105" i="63"/>
  <c r="Q105" i="63"/>
  <c r="P105" i="63"/>
  <c r="O105" i="63"/>
  <c r="N105" i="63"/>
  <c r="M105" i="63"/>
  <c r="L105" i="63"/>
  <c r="K105" i="63"/>
  <c r="J105" i="63"/>
  <c r="I105" i="63"/>
  <c r="H105" i="63"/>
  <c r="G105" i="63"/>
  <c r="F105" i="63"/>
  <c r="E105" i="63"/>
  <c r="V97" i="63"/>
  <c r="U97" i="63"/>
  <c r="T97" i="63"/>
  <c r="S97" i="63"/>
  <c r="R97" i="63"/>
  <c r="Q97" i="63"/>
  <c r="P97" i="63"/>
  <c r="O97" i="63"/>
  <c r="N97" i="63"/>
  <c r="M97" i="63"/>
  <c r="L97" i="63"/>
  <c r="K97" i="63"/>
  <c r="J97" i="63"/>
  <c r="I97" i="63"/>
  <c r="H97" i="63"/>
  <c r="G97" i="63"/>
  <c r="F97" i="63"/>
  <c r="E97" i="63"/>
  <c r="V94" i="63"/>
  <c r="U94" i="63"/>
  <c r="T94" i="63"/>
  <c r="S94" i="63"/>
  <c r="R94" i="63"/>
  <c r="Q94" i="63"/>
  <c r="P94" i="63"/>
  <c r="O94" i="63"/>
  <c r="N94" i="63"/>
  <c r="M94" i="63"/>
  <c r="L94" i="63"/>
  <c r="K94" i="63"/>
  <c r="J94" i="63"/>
  <c r="I94" i="63"/>
  <c r="H94" i="63"/>
  <c r="G94" i="63"/>
  <c r="F94" i="63"/>
  <c r="E94" i="63"/>
  <c r="V90" i="63"/>
  <c r="U90" i="63"/>
  <c r="T90" i="63"/>
  <c r="S90" i="63"/>
  <c r="R90" i="63"/>
  <c r="Q90" i="63"/>
  <c r="P90" i="63"/>
  <c r="O90" i="63"/>
  <c r="N90" i="63"/>
  <c r="M90" i="63"/>
  <c r="L90" i="63"/>
  <c r="K90" i="63"/>
  <c r="J90" i="63"/>
  <c r="I90" i="63"/>
  <c r="H90" i="63"/>
  <c r="G90" i="63"/>
  <c r="F90" i="63"/>
  <c r="E90" i="63"/>
  <c r="V87" i="63"/>
  <c r="U87" i="63"/>
  <c r="T87" i="63"/>
  <c r="S87" i="63"/>
  <c r="R87" i="63"/>
  <c r="Q87" i="63"/>
  <c r="P87" i="63"/>
  <c r="O87" i="63"/>
  <c r="N87" i="63"/>
  <c r="M87" i="63"/>
  <c r="L87" i="63"/>
  <c r="K87" i="63"/>
  <c r="J87" i="63"/>
  <c r="I87" i="63"/>
  <c r="H87" i="63"/>
  <c r="G87" i="63"/>
  <c r="F87" i="63"/>
  <c r="E87" i="63"/>
  <c r="V61" i="63"/>
  <c r="U61" i="63"/>
  <c r="T61" i="63"/>
  <c r="S61" i="63"/>
  <c r="R61" i="63"/>
  <c r="Q61" i="63"/>
  <c r="P61" i="63"/>
  <c r="O61" i="63"/>
  <c r="N61" i="63"/>
  <c r="M61" i="63"/>
  <c r="L61" i="63"/>
  <c r="L62" i="63" s="1"/>
  <c r="K61" i="63"/>
  <c r="J61" i="63"/>
  <c r="I61" i="63"/>
  <c r="H61" i="63"/>
  <c r="G61" i="63"/>
  <c r="F61" i="63"/>
  <c r="E61" i="63"/>
  <c r="V58" i="63"/>
  <c r="U58" i="63"/>
  <c r="T58" i="63"/>
  <c r="S58" i="63"/>
  <c r="R58" i="63"/>
  <c r="Q58" i="63"/>
  <c r="P58" i="63"/>
  <c r="O58" i="63"/>
  <c r="N58" i="63"/>
  <c r="M58" i="63"/>
  <c r="L58" i="63"/>
  <c r="K58" i="63"/>
  <c r="J58" i="63"/>
  <c r="I58" i="63"/>
  <c r="H58" i="63"/>
  <c r="G58" i="63"/>
  <c r="F58" i="63"/>
  <c r="E58" i="63"/>
  <c r="V55" i="63"/>
  <c r="U55" i="63"/>
  <c r="T55" i="63"/>
  <c r="S55" i="63"/>
  <c r="R55" i="63"/>
  <c r="Q55" i="63"/>
  <c r="P55" i="63"/>
  <c r="O55" i="63"/>
  <c r="N55" i="63"/>
  <c r="M55" i="63"/>
  <c r="L55" i="63"/>
  <c r="K55" i="63"/>
  <c r="J55" i="63"/>
  <c r="I55" i="63"/>
  <c r="H55" i="63"/>
  <c r="G55" i="63"/>
  <c r="F55" i="63"/>
  <c r="E55" i="63"/>
  <c r="V50" i="63"/>
  <c r="U50" i="63"/>
  <c r="T50" i="63"/>
  <c r="S50" i="63"/>
  <c r="R50" i="63"/>
  <c r="Q50" i="63"/>
  <c r="P50" i="63"/>
  <c r="O50" i="63"/>
  <c r="N50" i="63"/>
  <c r="M50" i="63"/>
  <c r="L50" i="63"/>
  <c r="K50" i="63"/>
  <c r="J50" i="63"/>
  <c r="I50" i="63"/>
  <c r="H50" i="63"/>
  <c r="G50" i="63"/>
  <c r="F50" i="63"/>
  <c r="E50" i="63"/>
  <c r="V45" i="63"/>
  <c r="U45" i="63"/>
  <c r="T45" i="63"/>
  <c r="S45" i="63"/>
  <c r="R45" i="63"/>
  <c r="Q45" i="63"/>
  <c r="P45" i="63"/>
  <c r="O45" i="63"/>
  <c r="N45" i="63"/>
  <c r="M45" i="63"/>
  <c r="L45" i="63"/>
  <c r="K45" i="63"/>
  <c r="J45" i="63"/>
  <c r="I45" i="63"/>
  <c r="H45" i="63"/>
  <c r="G45" i="63"/>
  <c r="F45" i="63"/>
  <c r="E45" i="63"/>
  <c r="V35" i="63"/>
  <c r="U35" i="63"/>
  <c r="T35" i="63"/>
  <c r="S35" i="63"/>
  <c r="R35" i="63"/>
  <c r="Q35" i="63"/>
  <c r="P35" i="63"/>
  <c r="O35" i="63"/>
  <c r="N35" i="63"/>
  <c r="M35" i="63"/>
  <c r="L35" i="63"/>
  <c r="K35" i="63"/>
  <c r="J35" i="63"/>
  <c r="I35" i="63"/>
  <c r="H35" i="63"/>
  <c r="G35" i="63"/>
  <c r="F35" i="63"/>
  <c r="E35" i="63"/>
  <c r="V25" i="63"/>
  <c r="U25" i="63"/>
  <c r="T25" i="63"/>
  <c r="S25" i="63"/>
  <c r="R25" i="63"/>
  <c r="Q25" i="63"/>
  <c r="P25" i="63"/>
  <c r="O25" i="63"/>
  <c r="N25" i="63"/>
  <c r="M25" i="63"/>
  <c r="L25" i="63"/>
  <c r="K25" i="63"/>
  <c r="J25" i="63"/>
  <c r="I25" i="63"/>
  <c r="H25" i="63"/>
  <c r="G25" i="63"/>
  <c r="F25" i="63"/>
  <c r="E25" i="63"/>
  <c r="V22" i="63"/>
  <c r="U22" i="63"/>
  <c r="T22" i="63"/>
  <c r="S22" i="63"/>
  <c r="R22" i="63"/>
  <c r="Q22" i="63"/>
  <c r="P22" i="63"/>
  <c r="O22" i="63"/>
  <c r="N22" i="63"/>
  <c r="M22" i="63"/>
  <c r="L22" i="63"/>
  <c r="K22" i="63"/>
  <c r="J22" i="63"/>
  <c r="I22" i="63"/>
  <c r="H22" i="63"/>
  <c r="G22" i="63"/>
  <c r="F22" i="63"/>
  <c r="E22" i="63"/>
  <c r="R182" i="62"/>
  <c r="Q182" i="62"/>
  <c r="P182" i="62"/>
  <c r="R177" i="62"/>
  <c r="Q177" i="62"/>
  <c r="P177" i="62"/>
  <c r="R168" i="62"/>
  <c r="Q168" i="62"/>
  <c r="P168" i="62"/>
  <c r="R163" i="62"/>
  <c r="Q163" i="62"/>
  <c r="P163" i="62"/>
  <c r="R158" i="62"/>
  <c r="Q158" i="62"/>
  <c r="P158" i="62"/>
  <c r="R118" i="62"/>
  <c r="Q118" i="62"/>
  <c r="P118" i="62"/>
  <c r="R105" i="62"/>
  <c r="Q105" i="62"/>
  <c r="P105" i="62"/>
  <c r="R97" i="62"/>
  <c r="Q97" i="62"/>
  <c r="P97" i="62"/>
  <c r="R94" i="62"/>
  <c r="Q94" i="62"/>
  <c r="P94" i="62"/>
  <c r="R90" i="62"/>
  <c r="Q90" i="62"/>
  <c r="P90" i="62"/>
  <c r="R87" i="62"/>
  <c r="Q87" i="62"/>
  <c r="P87" i="62"/>
  <c r="R61" i="62"/>
  <c r="Q61" i="62"/>
  <c r="P61" i="62"/>
  <c r="R58" i="62"/>
  <c r="Q58" i="62"/>
  <c r="P58" i="62"/>
  <c r="R55" i="62"/>
  <c r="Q55" i="62"/>
  <c r="P55" i="62"/>
  <c r="R50" i="62"/>
  <c r="Q50" i="62"/>
  <c r="P50" i="62"/>
  <c r="R45" i="62"/>
  <c r="Q45" i="62"/>
  <c r="P45" i="62"/>
  <c r="R35" i="62"/>
  <c r="Q35" i="62"/>
  <c r="P35" i="62"/>
  <c r="R25" i="62"/>
  <c r="Q25" i="62"/>
  <c r="P25" i="62"/>
  <c r="R22" i="62"/>
  <c r="Q22" i="62"/>
  <c r="P22" i="62"/>
  <c r="O182" i="62"/>
  <c r="N182" i="62"/>
  <c r="M182" i="62"/>
  <c r="L182" i="62"/>
  <c r="K182" i="62"/>
  <c r="J182" i="62"/>
  <c r="O177" i="62"/>
  <c r="N177" i="62"/>
  <c r="M177" i="62"/>
  <c r="L177" i="62"/>
  <c r="K177" i="62"/>
  <c r="J177" i="62"/>
  <c r="O168" i="62"/>
  <c r="N168" i="62"/>
  <c r="M168" i="62"/>
  <c r="L168" i="62"/>
  <c r="K168" i="62"/>
  <c r="J168" i="62"/>
  <c r="O163" i="62"/>
  <c r="N163" i="62"/>
  <c r="M163" i="62"/>
  <c r="L163" i="62"/>
  <c r="K163" i="62"/>
  <c r="J163" i="62"/>
  <c r="O158" i="62"/>
  <c r="N158" i="62"/>
  <c r="M158" i="62"/>
  <c r="L158" i="62"/>
  <c r="K158" i="62"/>
  <c r="J158" i="62"/>
  <c r="O118" i="62"/>
  <c r="N118" i="62"/>
  <c r="M118" i="62"/>
  <c r="L118" i="62"/>
  <c r="K118" i="62"/>
  <c r="J118" i="62"/>
  <c r="O105" i="62"/>
  <c r="N105" i="62"/>
  <c r="M105" i="62"/>
  <c r="L105" i="62"/>
  <c r="K105" i="62"/>
  <c r="J105" i="62"/>
  <c r="O97" i="62"/>
  <c r="N97" i="62"/>
  <c r="M97" i="62"/>
  <c r="L97" i="62"/>
  <c r="K97" i="62"/>
  <c r="J97" i="62"/>
  <c r="O94" i="62"/>
  <c r="N94" i="62"/>
  <c r="M94" i="62"/>
  <c r="L94" i="62"/>
  <c r="K94" i="62"/>
  <c r="J94" i="62"/>
  <c r="O90" i="62"/>
  <c r="N90" i="62"/>
  <c r="M90" i="62"/>
  <c r="L90" i="62"/>
  <c r="K90" i="62"/>
  <c r="J90" i="62"/>
  <c r="O87" i="62"/>
  <c r="N87" i="62"/>
  <c r="M87" i="62"/>
  <c r="L87" i="62"/>
  <c r="K87" i="62"/>
  <c r="J87" i="62"/>
  <c r="O61" i="62"/>
  <c r="N61" i="62"/>
  <c r="M61" i="62"/>
  <c r="L61" i="62"/>
  <c r="K61" i="62"/>
  <c r="J61" i="62"/>
  <c r="O58" i="62"/>
  <c r="N58" i="62"/>
  <c r="M58" i="62"/>
  <c r="L58" i="62"/>
  <c r="K58" i="62"/>
  <c r="J58" i="62"/>
  <c r="O55" i="62"/>
  <c r="N55" i="62"/>
  <c r="M55" i="62"/>
  <c r="L55" i="62"/>
  <c r="K55" i="62"/>
  <c r="J55" i="62"/>
  <c r="O50" i="62"/>
  <c r="N50" i="62"/>
  <c r="M50" i="62"/>
  <c r="L50" i="62"/>
  <c r="K50" i="62"/>
  <c r="J50" i="62"/>
  <c r="O45" i="62"/>
  <c r="N45" i="62"/>
  <c r="M45" i="62"/>
  <c r="L45" i="62"/>
  <c r="K45" i="62"/>
  <c r="J45" i="62"/>
  <c r="O35" i="62"/>
  <c r="N35" i="62"/>
  <c r="M35" i="62"/>
  <c r="L35" i="62"/>
  <c r="K35" i="62"/>
  <c r="J35" i="62"/>
  <c r="O25" i="62"/>
  <c r="N25" i="62"/>
  <c r="M25" i="62"/>
  <c r="L25" i="62"/>
  <c r="K25" i="62"/>
  <c r="J25" i="62"/>
  <c r="O22" i="62"/>
  <c r="N22" i="62"/>
  <c r="M22" i="62"/>
  <c r="L22" i="62"/>
  <c r="K22" i="62"/>
  <c r="J22" i="62"/>
  <c r="H182" i="62"/>
  <c r="H177" i="62"/>
  <c r="H168" i="62"/>
  <c r="H163" i="62"/>
  <c r="H158" i="62"/>
  <c r="H118" i="62"/>
  <c r="H105" i="62"/>
  <c r="H97" i="62"/>
  <c r="H94" i="62"/>
  <c r="H90" i="62"/>
  <c r="H87" i="62"/>
  <c r="H61" i="62"/>
  <c r="H58" i="62"/>
  <c r="H55" i="62"/>
  <c r="H50" i="62"/>
  <c r="H45" i="62"/>
  <c r="H35" i="62"/>
  <c r="H25" i="62"/>
  <c r="H22" i="62"/>
  <c r="G182" i="62"/>
  <c r="G177" i="62"/>
  <c r="G168" i="62"/>
  <c r="G163" i="62"/>
  <c r="G158" i="62"/>
  <c r="G118" i="62"/>
  <c r="G105" i="62"/>
  <c r="G97" i="62"/>
  <c r="G94" i="62"/>
  <c r="G90" i="62"/>
  <c r="G87" i="62"/>
  <c r="G61" i="62"/>
  <c r="G58" i="62"/>
  <c r="G55" i="62"/>
  <c r="G50" i="62"/>
  <c r="G45" i="62"/>
  <c r="G35" i="62"/>
  <c r="G25" i="62"/>
  <c r="G22" i="62"/>
  <c r="F182" i="62"/>
  <c r="F177" i="62"/>
  <c r="F168" i="62"/>
  <c r="F163" i="62"/>
  <c r="F158" i="62"/>
  <c r="F118" i="62"/>
  <c r="F105" i="62"/>
  <c r="F97" i="62"/>
  <c r="F94" i="62"/>
  <c r="F90" i="62"/>
  <c r="F87" i="62"/>
  <c r="F61" i="62"/>
  <c r="F58" i="62"/>
  <c r="F55" i="62"/>
  <c r="F50" i="62"/>
  <c r="F45" i="62"/>
  <c r="F35" i="62"/>
  <c r="F25" i="62"/>
  <c r="F22" i="62"/>
  <c r="R183" i="62"/>
  <c r="I98" i="63"/>
  <c r="Q98" i="63"/>
  <c r="G98" i="63"/>
  <c r="K98" i="63"/>
  <c r="O98" i="63"/>
  <c r="S98" i="63"/>
  <c r="E98" i="63"/>
  <c r="M98" i="63"/>
  <c r="U98" i="63"/>
  <c r="L98" i="63"/>
  <c r="J183" i="62"/>
  <c r="F183" i="62"/>
  <c r="M183" i="62"/>
  <c r="Q183" i="62"/>
  <c r="H183" i="62"/>
  <c r="K183" i="62"/>
  <c r="O183" i="62"/>
  <c r="N183" i="62"/>
  <c r="G183" i="62"/>
  <c r="L183" i="62"/>
  <c r="P183" i="62"/>
  <c r="N119" i="63"/>
  <c r="J98" i="62"/>
  <c r="N98" i="62"/>
  <c r="F98" i="62"/>
  <c r="G98" i="62"/>
  <c r="H98" i="62"/>
  <c r="K98" i="62"/>
  <c r="O98" i="62"/>
  <c r="R98" i="62"/>
  <c r="L98" i="62"/>
  <c r="M98" i="62"/>
  <c r="P98" i="62"/>
  <c r="P191" i="62" s="1"/>
  <c r="Q98" i="62"/>
  <c r="G62" i="63"/>
  <c r="K62" i="63"/>
  <c r="O62" i="63"/>
  <c r="S62" i="63"/>
  <c r="E119" i="63"/>
  <c r="E191" i="63" s="1"/>
  <c r="I119" i="63"/>
  <c r="M119" i="63"/>
  <c r="Q119" i="63"/>
  <c r="U119" i="63"/>
  <c r="E62" i="63"/>
  <c r="I62" i="63"/>
  <c r="M62" i="63"/>
  <c r="Q62" i="63"/>
  <c r="U62" i="63"/>
  <c r="G119" i="63"/>
  <c r="K119" i="63"/>
  <c r="O119" i="63"/>
  <c r="S119" i="63"/>
  <c r="R119" i="62"/>
  <c r="Q119" i="62"/>
  <c r="P62" i="62"/>
  <c r="R62" i="62"/>
  <c r="Q62" i="62"/>
  <c r="P119" i="62"/>
  <c r="K62" i="62"/>
  <c r="O62" i="62"/>
  <c r="M119" i="62"/>
  <c r="L119" i="62"/>
  <c r="J119" i="62"/>
  <c r="N119" i="62"/>
  <c r="J62" i="62"/>
  <c r="N62" i="62"/>
  <c r="L62" i="62"/>
  <c r="M62" i="62"/>
  <c r="K119" i="62"/>
  <c r="O119" i="62"/>
  <c r="H62" i="62"/>
  <c r="H119" i="62"/>
  <c r="F119" i="62"/>
  <c r="F62" i="62"/>
  <c r="G62" i="62"/>
  <c r="G119" i="62"/>
  <c r="C33" i="62"/>
  <c r="C34" i="62"/>
  <c r="C31" i="62"/>
  <c r="C32" i="62"/>
  <c r="C30" i="62"/>
  <c r="C60" i="62"/>
  <c r="Q191" i="62"/>
  <c r="R191" i="62"/>
  <c r="L191" i="62"/>
  <c r="O191" i="62"/>
  <c r="F191" i="62"/>
  <c r="M191" i="62"/>
  <c r="K191" i="62"/>
  <c r="J191" i="62"/>
  <c r="N191" i="62"/>
  <c r="G191" i="62"/>
  <c r="H191" i="62"/>
  <c r="D118" i="62"/>
  <c r="D87" i="62"/>
  <c r="C24" i="62"/>
  <c r="C11" i="62"/>
  <c r="C12" i="62"/>
  <c r="C13" i="62"/>
  <c r="C14" i="62"/>
  <c r="C16" i="62"/>
  <c r="C17" i="62"/>
  <c r="C18" i="62"/>
  <c r="C19" i="62"/>
  <c r="C21" i="62"/>
  <c r="C9" i="62"/>
  <c r="C127" i="62"/>
  <c r="C126" i="62"/>
  <c r="C125" i="62"/>
  <c r="C124" i="62"/>
  <c r="C123" i="62"/>
  <c r="C122" i="62"/>
  <c r="C128" i="62"/>
  <c r="C129" i="62"/>
  <c r="C130" i="62"/>
  <c r="C131" i="62"/>
  <c r="C132" i="62"/>
  <c r="C133" i="62"/>
  <c r="C134" i="62"/>
  <c r="C135" i="62"/>
  <c r="C136" i="62"/>
  <c r="C137" i="62"/>
  <c r="C138" i="62"/>
  <c r="C139" i="62"/>
  <c r="C140" i="62"/>
  <c r="C141" i="62"/>
  <c r="C142" i="62"/>
  <c r="C143" i="62"/>
  <c r="C144" i="62"/>
  <c r="C145" i="62"/>
  <c r="C146" i="62"/>
  <c r="C147" i="62"/>
  <c r="C148" i="62"/>
  <c r="C149" i="62"/>
  <c r="C150" i="62"/>
  <c r="C151" i="62"/>
  <c r="C152" i="62"/>
  <c r="C153" i="62"/>
  <c r="C154" i="62"/>
  <c r="C155" i="62"/>
  <c r="C156" i="62"/>
  <c r="C157" i="62"/>
  <c r="D158" i="62"/>
  <c r="D183" i="62" s="1"/>
  <c r="E158" i="62"/>
  <c r="I158" i="62"/>
  <c r="S158" i="62"/>
  <c r="T158" i="62"/>
  <c r="U158" i="62"/>
  <c r="V158" i="62"/>
  <c r="C160" i="62"/>
  <c r="C161" i="62"/>
  <c r="C162" i="62"/>
  <c r="D163" i="62"/>
  <c r="E163" i="62"/>
  <c r="I163" i="62"/>
  <c r="S163" i="62"/>
  <c r="T163" i="62"/>
  <c r="U163" i="62"/>
  <c r="V163" i="62"/>
  <c r="C165" i="62"/>
  <c r="C166" i="62"/>
  <c r="C167" i="62"/>
  <c r="D168" i="62"/>
  <c r="E168" i="62"/>
  <c r="I168" i="62"/>
  <c r="S168" i="62"/>
  <c r="T168" i="62"/>
  <c r="U168" i="62"/>
  <c r="V168" i="62"/>
  <c r="D177" i="62"/>
  <c r="E177" i="62"/>
  <c r="I177" i="62"/>
  <c r="S177" i="62"/>
  <c r="T177" i="62"/>
  <c r="U177" i="62"/>
  <c r="V177" i="62"/>
  <c r="D182" i="62"/>
  <c r="E182" i="62"/>
  <c r="I182" i="62"/>
  <c r="S182" i="62"/>
  <c r="T182" i="62"/>
  <c r="U182" i="62"/>
  <c r="V182" i="62"/>
  <c r="C84" i="62"/>
  <c r="V183" i="62"/>
  <c r="S183" i="62"/>
  <c r="I183" i="62"/>
  <c r="U183" i="62"/>
  <c r="E183" i="62"/>
  <c r="T183" i="62"/>
  <c r="C38" i="62"/>
  <c r="D45" i="62"/>
  <c r="E45" i="62"/>
  <c r="I45" i="62"/>
  <c r="S45" i="62"/>
  <c r="T45" i="62"/>
  <c r="U45" i="62"/>
  <c r="V45" i="62"/>
  <c r="C44" i="62"/>
  <c r="C43" i="62"/>
  <c r="C42" i="62"/>
  <c r="C190" i="62"/>
  <c r="C188" i="62"/>
  <c r="C187" i="62"/>
  <c r="C186" i="62"/>
  <c r="C117" i="62"/>
  <c r="C116" i="62"/>
  <c r="C115" i="62"/>
  <c r="C113" i="62"/>
  <c r="C112" i="62"/>
  <c r="C111" i="62"/>
  <c r="C110" i="62"/>
  <c r="C109" i="62"/>
  <c r="C108" i="62"/>
  <c r="C107" i="62"/>
  <c r="C105" i="62"/>
  <c r="C96" i="62"/>
  <c r="C97" i="62" s="1"/>
  <c r="C93" i="62"/>
  <c r="C92" i="62"/>
  <c r="C89" i="62"/>
  <c r="C90" i="62" s="1"/>
  <c r="C86" i="62"/>
  <c r="C85" i="62"/>
  <c r="C83" i="62"/>
  <c r="C82" i="62"/>
  <c r="C81" i="62"/>
  <c r="C80" i="62"/>
  <c r="C57" i="62"/>
  <c r="C52" i="62"/>
  <c r="C49" i="62"/>
  <c r="C48" i="62"/>
  <c r="C47" i="62"/>
  <c r="C41" i="62"/>
  <c r="C39" i="62"/>
  <c r="C37" i="62"/>
  <c r="V118" i="62"/>
  <c r="V105" i="62"/>
  <c r="V97" i="62"/>
  <c r="V98" i="62" s="1"/>
  <c r="V191" i="62" s="1"/>
  <c r="V94" i="62"/>
  <c r="V90" i="62"/>
  <c r="V87" i="62"/>
  <c r="V61" i="62"/>
  <c r="V58" i="62"/>
  <c r="V55" i="62"/>
  <c r="V50" i="62"/>
  <c r="V35" i="62"/>
  <c r="V25" i="62"/>
  <c r="V22" i="62"/>
  <c r="U118" i="62"/>
  <c r="U105" i="62"/>
  <c r="U97" i="62"/>
  <c r="U94" i="62"/>
  <c r="U90" i="62"/>
  <c r="U87" i="62"/>
  <c r="U61" i="62"/>
  <c r="U58" i="62"/>
  <c r="U55" i="62"/>
  <c r="U50" i="62"/>
  <c r="U35" i="62"/>
  <c r="U25" i="62"/>
  <c r="U22" i="62"/>
  <c r="T118" i="62"/>
  <c r="T105" i="62"/>
  <c r="T97" i="62"/>
  <c r="T94" i="62"/>
  <c r="T90" i="62"/>
  <c r="T87" i="62"/>
  <c r="T61" i="62"/>
  <c r="T58" i="62"/>
  <c r="T55" i="62"/>
  <c r="T50" i="62"/>
  <c r="T35" i="62"/>
  <c r="T25" i="62"/>
  <c r="T22" i="62"/>
  <c r="S118" i="62"/>
  <c r="S105" i="62"/>
  <c r="S97" i="62"/>
  <c r="S94" i="62"/>
  <c r="S90" i="62"/>
  <c r="S87" i="62"/>
  <c r="S61" i="62"/>
  <c r="S58" i="62"/>
  <c r="S55" i="62"/>
  <c r="S50" i="62"/>
  <c r="S35" i="62"/>
  <c r="S25" i="62"/>
  <c r="S22" i="62"/>
  <c r="I118" i="62"/>
  <c r="I105" i="62"/>
  <c r="I97" i="62"/>
  <c r="I94" i="62"/>
  <c r="I90" i="62"/>
  <c r="I87" i="62"/>
  <c r="I61" i="62"/>
  <c r="I58" i="62"/>
  <c r="I55" i="62"/>
  <c r="I50" i="62"/>
  <c r="I35" i="62"/>
  <c r="I25" i="62"/>
  <c r="I22" i="62"/>
  <c r="E118" i="62"/>
  <c r="E105" i="62"/>
  <c r="E97" i="62"/>
  <c r="E94" i="62"/>
  <c r="E90" i="62"/>
  <c r="E87" i="62"/>
  <c r="E61" i="62"/>
  <c r="E58" i="62"/>
  <c r="E55" i="62"/>
  <c r="E50" i="62"/>
  <c r="E35" i="62"/>
  <c r="E25" i="62"/>
  <c r="E22" i="62"/>
  <c r="D189" i="62"/>
  <c r="D105" i="62"/>
  <c r="D97" i="62"/>
  <c r="D94" i="62"/>
  <c r="D90" i="62"/>
  <c r="D61" i="62"/>
  <c r="D58" i="62"/>
  <c r="D55" i="62"/>
  <c r="D50" i="62"/>
  <c r="D35" i="62"/>
  <c r="D25" i="62"/>
  <c r="D22" i="62"/>
  <c r="D98" i="62"/>
  <c r="T98" i="62"/>
  <c r="E98" i="62"/>
  <c r="S98" i="62"/>
  <c r="S191" i="62" s="1"/>
  <c r="U98" i="62"/>
  <c r="I98" i="62"/>
  <c r="I191" i="62" s="1"/>
  <c r="E62" i="62"/>
  <c r="S62" i="62"/>
  <c r="T62" i="62"/>
  <c r="V62" i="62"/>
  <c r="D62" i="62"/>
  <c r="I62" i="62"/>
  <c r="U62" i="62"/>
  <c r="D119" i="62"/>
  <c r="V119" i="62"/>
  <c r="E119" i="62"/>
  <c r="S119" i="62"/>
  <c r="T119" i="62"/>
  <c r="I119" i="62"/>
  <c r="U119" i="62"/>
  <c r="T191" i="62"/>
  <c r="E191" i="62"/>
  <c r="U191" i="62"/>
  <c r="C189" i="62"/>
  <c r="C10" i="62"/>
  <c r="F218" i="85" l="1"/>
  <c r="J218" i="85"/>
  <c r="N218" i="85"/>
  <c r="Q218" i="85"/>
  <c r="V218" i="85"/>
  <c r="C158" i="62"/>
  <c r="C183" i="62" s="1"/>
  <c r="D191" i="62"/>
  <c r="C158" i="75"/>
  <c r="C183" i="75" s="1"/>
  <c r="C191" i="75" s="1"/>
  <c r="T218" i="85"/>
  <c r="C135" i="85"/>
  <c r="C28" i="85"/>
  <c r="C207" i="85"/>
  <c r="C193" i="62"/>
  <c r="C98" i="62"/>
  <c r="E218" i="85"/>
  <c r="I218" i="85"/>
  <c r="M218" i="85"/>
  <c r="S218" i="85"/>
  <c r="H218" i="85"/>
  <c r="L218" i="85"/>
  <c r="G218" i="85"/>
  <c r="K218" i="85"/>
  <c r="O218" i="85"/>
  <c r="U218" i="85"/>
  <c r="D119" i="76"/>
  <c r="G98" i="76"/>
  <c r="O98" i="76"/>
  <c r="F119" i="76"/>
  <c r="J119" i="76"/>
  <c r="R119" i="76"/>
  <c r="S98" i="76"/>
  <c r="T98" i="76"/>
  <c r="E98" i="76"/>
  <c r="G183" i="76"/>
  <c r="H119" i="76"/>
  <c r="J62" i="76"/>
  <c r="J98" i="76"/>
  <c r="K183" i="76"/>
  <c r="L119" i="76"/>
  <c r="O183" i="76"/>
  <c r="P119" i="76"/>
  <c r="S183" i="76"/>
  <c r="T119" i="76"/>
  <c r="I98" i="76"/>
  <c r="U98" i="76"/>
  <c r="D62" i="76"/>
  <c r="D98" i="76"/>
  <c r="F98" i="76"/>
  <c r="F183" i="76"/>
  <c r="G119" i="76"/>
  <c r="J183" i="76"/>
  <c r="J191" i="76" s="1"/>
  <c r="K119" i="76"/>
  <c r="N183" i="76"/>
  <c r="O119" i="76"/>
  <c r="R183" i="76"/>
  <c r="S119" i="76"/>
  <c r="V183" i="76"/>
  <c r="E183" i="76"/>
  <c r="I183" i="76"/>
  <c r="M98" i="76"/>
  <c r="M183" i="76"/>
  <c r="Q183" i="76"/>
  <c r="U183" i="76"/>
  <c r="V119" i="76"/>
  <c r="P183" i="63"/>
  <c r="E183" i="63"/>
  <c r="D98" i="63"/>
  <c r="C163" i="63"/>
  <c r="T62" i="63"/>
  <c r="R62" i="63"/>
  <c r="F98" i="63"/>
  <c r="V98" i="63"/>
  <c r="H119" i="63"/>
  <c r="L119" i="63"/>
  <c r="P119" i="63"/>
  <c r="T119" i="63"/>
  <c r="F119" i="63"/>
  <c r="J119" i="63"/>
  <c r="R119" i="63"/>
  <c r="V119" i="63"/>
  <c r="S183" i="63"/>
  <c r="N183" i="63"/>
  <c r="H183" i="63"/>
  <c r="J183" i="63"/>
  <c r="F183" i="63"/>
  <c r="F62" i="63"/>
  <c r="N62" i="63"/>
  <c r="P98" i="63"/>
  <c r="N98" i="63"/>
  <c r="T183" i="63"/>
  <c r="O183" i="63"/>
  <c r="G183" i="63"/>
  <c r="D62" i="63"/>
  <c r="D183" i="63"/>
  <c r="D191" i="63" s="1"/>
  <c r="C87" i="63"/>
  <c r="C35" i="63"/>
  <c r="H62" i="63"/>
  <c r="P62" i="63"/>
  <c r="J62" i="63"/>
  <c r="V62" i="63"/>
  <c r="H98" i="63"/>
  <c r="T98" i="63"/>
  <c r="J98" i="63"/>
  <c r="R98" i="63"/>
  <c r="D119" i="63"/>
  <c r="C119" i="63"/>
  <c r="C158" i="63"/>
  <c r="C192" i="63" s="1"/>
  <c r="C50" i="63"/>
  <c r="U183" i="63"/>
  <c r="Q183" i="63"/>
  <c r="I183" i="63"/>
  <c r="V183" i="63"/>
  <c r="R183" i="63"/>
  <c r="K183" i="63"/>
  <c r="C78" i="63"/>
  <c r="C168" i="63"/>
  <c r="C94" i="63"/>
  <c r="C45" i="63"/>
  <c r="C55" i="63"/>
  <c r="D116" i="85"/>
  <c r="U203" i="78"/>
  <c r="D59" i="85"/>
  <c r="D22" i="85"/>
  <c r="D54" i="85"/>
  <c r="C190" i="85"/>
  <c r="D193" i="85"/>
  <c r="J191" i="77"/>
  <c r="P191" i="77"/>
  <c r="Q122" i="77"/>
  <c r="R101" i="77"/>
  <c r="F191" i="77"/>
  <c r="M122" i="77"/>
  <c r="U123" i="78"/>
  <c r="C97" i="78"/>
  <c r="T65" i="78"/>
  <c r="S123" i="78"/>
  <c r="S65" i="78"/>
  <c r="R101" i="78"/>
  <c r="Q101" i="78"/>
  <c r="P101" i="78"/>
  <c r="O123" i="78"/>
  <c r="N65" i="78"/>
  <c r="M123" i="78"/>
  <c r="M101" i="78"/>
  <c r="L101" i="78"/>
  <c r="K101" i="78"/>
  <c r="J101" i="78"/>
  <c r="I123" i="78"/>
  <c r="H65" i="78"/>
  <c r="H203" i="78" s="1"/>
  <c r="G123" i="78"/>
  <c r="E123" i="78"/>
  <c r="C172" i="78"/>
  <c r="C122" i="78"/>
  <c r="C123" i="78" s="1"/>
  <c r="D123" i="78"/>
  <c r="C58" i="78"/>
  <c r="D65" i="78"/>
  <c r="D203" i="78" s="1"/>
  <c r="J123" i="78"/>
  <c r="Q123" i="78"/>
  <c r="P123" i="78"/>
  <c r="K123" i="78"/>
  <c r="M65" i="78"/>
  <c r="M203" i="78" s="1"/>
  <c r="C162" i="78"/>
  <c r="C167" i="78"/>
  <c r="G65" i="78"/>
  <c r="K65" i="78"/>
  <c r="L65" i="78"/>
  <c r="Q65" i="78"/>
  <c r="R65" i="78"/>
  <c r="C38" i="78"/>
  <c r="E65" i="78"/>
  <c r="F65" i="78"/>
  <c r="J65" i="78"/>
  <c r="J203" i="78" s="1"/>
  <c r="P65" i="78"/>
  <c r="P203" i="78" s="1"/>
  <c r="I65" i="78"/>
  <c r="O65" i="78"/>
  <c r="U65" i="78"/>
  <c r="V65" i="78"/>
  <c r="F123" i="78"/>
  <c r="N123" i="78"/>
  <c r="V123" i="78"/>
  <c r="C81" i="78"/>
  <c r="C101" i="78" s="1"/>
  <c r="C48" i="78"/>
  <c r="C90" i="78"/>
  <c r="L123" i="78"/>
  <c r="T123" i="78"/>
  <c r="R123" i="78"/>
  <c r="C177" i="77"/>
  <c r="C22" i="77"/>
  <c r="C53" i="77"/>
  <c r="C90" i="77"/>
  <c r="E122" i="77"/>
  <c r="G101" i="77"/>
  <c r="N101" i="77"/>
  <c r="N191" i="77"/>
  <c r="M101" i="77"/>
  <c r="O101" i="77"/>
  <c r="G191" i="77"/>
  <c r="I101" i="77"/>
  <c r="S101" i="77"/>
  <c r="U191" i="77"/>
  <c r="V191" i="77"/>
  <c r="J199" i="77"/>
  <c r="I122" i="77"/>
  <c r="H122" i="77"/>
  <c r="E199" i="77"/>
  <c r="R122" i="77"/>
  <c r="V122" i="77"/>
  <c r="C53" i="78"/>
  <c r="M199" i="77"/>
  <c r="C22" i="84"/>
  <c r="C65" i="84" s="1"/>
  <c r="C194" i="84" s="1"/>
  <c r="F194" i="84"/>
  <c r="H194" i="84"/>
  <c r="J194" i="84"/>
  <c r="L194" i="84"/>
  <c r="N194" i="84"/>
  <c r="P194" i="84"/>
  <c r="R194" i="84"/>
  <c r="T194" i="84"/>
  <c r="V194" i="84"/>
  <c r="C22" i="83"/>
  <c r="C65" i="83"/>
  <c r="V194" i="83"/>
  <c r="C194" i="83"/>
  <c r="C22" i="78"/>
  <c r="C22" i="75"/>
  <c r="C62" i="75" s="1"/>
  <c r="O199" i="77"/>
  <c r="T199" i="77"/>
  <c r="C81" i="77"/>
  <c r="C166" i="77"/>
  <c r="F122" i="77"/>
  <c r="D191" i="77"/>
  <c r="C161" i="77"/>
  <c r="C58" i="77"/>
  <c r="D122" i="77"/>
  <c r="C121" i="77"/>
  <c r="G122" i="77"/>
  <c r="L101" i="77"/>
  <c r="M191" i="77"/>
  <c r="O191" i="77"/>
  <c r="S199" i="77"/>
  <c r="T191" i="77"/>
  <c r="V101" i="77"/>
  <c r="C38" i="77"/>
  <c r="C61" i="77"/>
  <c r="D101" i="77"/>
  <c r="C97" i="77"/>
  <c r="C180" i="77"/>
  <c r="C171" i="77"/>
  <c r="E101" i="77"/>
  <c r="F101" i="77"/>
  <c r="H199" i="77"/>
  <c r="I199" i="77"/>
  <c r="L122" i="77"/>
  <c r="Q199" i="77"/>
  <c r="R199" i="77"/>
  <c r="T122" i="77"/>
  <c r="L199" i="77"/>
  <c r="C25" i="77"/>
  <c r="E191" i="77"/>
  <c r="H101" i="77"/>
  <c r="K199" i="77"/>
  <c r="L191" i="77"/>
  <c r="N122" i="77"/>
  <c r="P122" i="77"/>
  <c r="U122" i="77"/>
  <c r="K191" i="77"/>
  <c r="S191" i="77"/>
  <c r="C48" i="77"/>
  <c r="C185" i="77"/>
  <c r="D199" i="77"/>
  <c r="C197" i="77"/>
  <c r="F199" i="77"/>
  <c r="G199" i="77"/>
  <c r="H191" i="77"/>
  <c r="I191" i="77"/>
  <c r="J122" i="77"/>
  <c r="K122" i="77"/>
  <c r="N199" i="77"/>
  <c r="P199" i="77"/>
  <c r="Q101" i="77"/>
  <c r="Q191" i="77"/>
  <c r="R191" i="77"/>
  <c r="S122" i="77"/>
  <c r="U199" i="77"/>
  <c r="V199" i="77"/>
  <c r="D65" i="77"/>
  <c r="E65" i="77"/>
  <c r="F65" i="77"/>
  <c r="G65" i="77"/>
  <c r="H65" i="77"/>
  <c r="I65" i="77"/>
  <c r="J101" i="77"/>
  <c r="J65" i="77"/>
  <c r="K101" i="77"/>
  <c r="K65" i="77"/>
  <c r="L65" i="77"/>
  <c r="M65" i="77"/>
  <c r="N65" i="77"/>
  <c r="O65" i="77"/>
  <c r="P101" i="77"/>
  <c r="P65" i="77"/>
  <c r="Q65" i="77"/>
  <c r="R65" i="77"/>
  <c r="S65" i="77"/>
  <c r="T101" i="77"/>
  <c r="T65" i="77"/>
  <c r="U101" i="77"/>
  <c r="U65" i="77"/>
  <c r="V65" i="77"/>
  <c r="K123" i="85"/>
  <c r="C122" i="77"/>
  <c r="C75" i="85"/>
  <c r="D123" i="85"/>
  <c r="L123" i="85"/>
  <c r="D198" i="85"/>
  <c r="C200" i="85"/>
  <c r="V62" i="76"/>
  <c r="V191" i="76" s="1"/>
  <c r="U62" i="76"/>
  <c r="T62" i="76"/>
  <c r="S62" i="76"/>
  <c r="R98" i="76"/>
  <c r="R62" i="76"/>
  <c r="C94" i="76"/>
  <c r="Q98" i="76"/>
  <c r="Q62" i="76"/>
  <c r="P98" i="76"/>
  <c r="P62" i="76"/>
  <c r="O62" i="76"/>
  <c r="N98" i="76"/>
  <c r="N62" i="76"/>
  <c r="C189" i="76"/>
  <c r="M62" i="76"/>
  <c r="M191" i="76" s="1"/>
  <c r="L62" i="76"/>
  <c r="K98" i="76"/>
  <c r="K62" i="76"/>
  <c r="I62" i="76"/>
  <c r="H62" i="76"/>
  <c r="H191" i="76" s="1"/>
  <c r="C55" i="76"/>
  <c r="G62" i="76"/>
  <c r="G191" i="76" s="1"/>
  <c r="C87" i="76"/>
  <c r="F62" i="76"/>
  <c r="F191" i="76" s="1"/>
  <c r="C22" i="76"/>
  <c r="E62" i="76"/>
  <c r="E191" i="76" s="1"/>
  <c r="C168" i="76"/>
  <c r="C163" i="76"/>
  <c r="D183" i="76"/>
  <c r="C158" i="76"/>
  <c r="C118" i="76"/>
  <c r="C119" i="76" s="1"/>
  <c r="C78" i="76"/>
  <c r="C192" i="76" s="1"/>
  <c r="C45" i="76"/>
  <c r="C50" i="76"/>
  <c r="C197" i="85"/>
  <c r="H123" i="85"/>
  <c r="P123" i="85"/>
  <c r="T123" i="85"/>
  <c r="J22" i="85"/>
  <c r="G22" i="85"/>
  <c r="I64" i="85"/>
  <c r="G123" i="85"/>
  <c r="O123" i="85"/>
  <c r="S123" i="85"/>
  <c r="C56" i="85"/>
  <c r="E64" i="85"/>
  <c r="M64" i="85"/>
  <c r="Q64" i="85"/>
  <c r="U64" i="85"/>
  <c r="Q116" i="85"/>
  <c r="C110" i="85"/>
  <c r="V148" i="85"/>
  <c r="S148" i="85"/>
  <c r="D64" i="85"/>
  <c r="F59" i="85"/>
  <c r="J59" i="85"/>
  <c r="N59" i="85"/>
  <c r="R59" i="85"/>
  <c r="V59" i="85"/>
  <c r="H64" i="85"/>
  <c r="L64" i="85"/>
  <c r="P64" i="85"/>
  <c r="T64" i="85"/>
  <c r="J123" i="85"/>
  <c r="N123" i="85"/>
  <c r="R123" i="85"/>
  <c r="V123" i="85"/>
  <c r="C9" i="85"/>
  <c r="P207" i="85"/>
  <c r="N116" i="85"/>
  <c r="S22" i="85"/>
  <c r="K22" i="85"/>
  <c r="C14" i="85"/>
  <c r="Q22" i="85"/>
  <c r="C52" i="85"/>
  <c r="H59" i="85"/>
  <c r="P59" i="85"/>
  <c r="J64" i="85"/>
  <c r="R64" i="85"/>
  <c r="C63" i="85"/>
  <c r="O64" i="85"/>
  <c r="C78" i="85"/>
  <c r="C79" i="85"/>
  <c r="C80" i="85"/>
  <c r="C81" i="85"/>
  <c r="C83" i="85"/>
  <c r="J116" i="85"/>
  <c r="R116" i="85"/>
  <c r="G116" i="85"/>
  <c r="O116" i="85"/>
  <c r="C111" i="85"/>
  <c r="L116" i="85"/>
  <c r="P116" i="85"/>
  <c r="M116" i="85"/>
  <c r="U116" i="85"/>
  <c r="C113" i="85"/>
  <c r="C114" i="85"/>
  <c r="C115" i="85"/>
  <c r="C121" i="85"/>
  <c r="I123" i="85"/>
  <c r="M123" i="85"/>
  <c r="Q123" i="85"/>
  <c r="U123" i="85"/>
  <c r="D135" i="85"/>
  <c r="K148" i="85"/>
  <c r="H148" i="85"/>
  <c r="C139" i="85"/>
  <c r="E148" i="85"/>
  <c r="E149" i="85" s="1"/>
  <c r="N148" i="85"/>
  <c r="C142" i="85"/>
  <c r="M148" i="85"/>
  <c r="U148" i="85"/>
  <c r="C145" i="85"/>
  <c r="C146" i="85"/>
  <c r="C125" i="85"/>
  <c r="C69" i="85"/>
  <c r="O22" i="85"/>
  <c r="C18" i="85"/>
  <c r="M22" i="85"/>
  <c r="C50" i="85"/>
  <c r="L59" i="85"/>
  <c r="T59" i="85"/>
  <c r="F64" i="85"/>
  <c r="N64" i="85"/>
  <c r="V64" i="85"/>
  <c r="K64" i="85"/>
  <c r="S64" i="85"/>
  <c r="C82" i="85"/>
  <c r="C84" i="85"/>
  <c r="C86" i="85"/>
  <c r="V116" i="85"/>
  <c r="K116" i="85"/>
  <c r="S116" i="85"/>
  <c r="H116" i="85"/>
  <c r="T116" i="85"/>
  <c r="I116" i="85"/>
  <c r="G148" i="85"/>
  <c r="L148" i="85"/>
  <c r="T148" i="85"/>
  <c r="J148" i="85"/>
  <c r="R148" i="85"/>
  <c r="R149" i="85" s="1"/>
  <c r="C141" i="85"/>
  <c r="I148" i="85"/>
  <c r="Q148" i="85"/>
  <c r="F148" i="85"/>
  <c r="C235" i="85"/>
  <c r="E123" i="85"/>
  <c r="C143" i="85"/>
  <c r="C21" i="85"/>
  <c r="C16" i="85"/>
  <c r="R22" i="85"/>
  <c r="C13" i="85"/>
  <c r="L22" i="85"/>
  <c r="U22" i="85"/>
  <c r="I22" i="85"/>
  <c r="G64" i="85"/>
  <c r="C48" i="85"/>
  <c r="C11" i="85"/>
  <c r="C153" i="85"/>
  <c r="D188" i="85"/>
  <c r="C51" i="85"/>
  <c r="C140" i="85"/>
  <c r="C47" i="85"/>
  <c r="C191" i="85"/>
  <c r="C144" i="85"/>
  <c r="C147" i="85"/>
  <c r="C20" i="85"/>
  <c r="V22" i="85"/>
  <c r="F22" i="85"/>
  <c r="T22" i="85"/>
  <c r="H22" i="85"/>
  <c r="C53" i="85"/>
  <c r="C57" i="85"/>
  <c r="C66" i="85"/>
  <c r="D67" i="85"/>
  <c r="F116" i="85"/>
  <c r="C109" i="85"/>
  <c r="C122" i="85"/>
  <c r="F123" i="85"/>
  <c r="O148" i="85"/>
  <c r="D148" i="85"/>
  <c r="C138" i="85"/>
  <c r="P148" i="85"/>
  <c r="P149" i="85" s="1"/>
  <c r="C209" i="85"/>
  <c r="R212" i="85"/>
  <c r="C222" i="85"/>
  <c r="C228" i="85" s="1"/>
  <c r="C62" i="85"/>
  <c r="C46" i="85"/>
  <c r="C24" i="85"/>
  <c r="C137" i="85"/>
  <c r="C19" i="85"/>
  <c r="C17" i="85"/>
  <c r="C15" i="85"/>
  <c r="N22" i="85"/>
  <c r="P22" i="85"/>
  <c r="C12" i="85"/>
  <c r="C10" i="85"/>
  <c r="E22" i="85"/>
  <c r="C39" i="85"/>
  <c r="D44" i="85"/>
  <c r="C74" i="85"/>
  <c r="C76" i="85"/>
  <c r="C77" i="85"/>
  <c r="E116" i="85"/>
  <c r="C112" i="85"/>
  <c r="C61" i="85"/>
  <c r="C118" i="85"/>
  <c r="G59" i="85"/>
  <c r="K59" i="85"/>
  <c r="O59" i="85"/>
  <c r="S59" i="85"/>
  <c r="E59" i="85"/>
  <c r="I59" i="85"/>
  <c r="M59" i="85"/>
  <c r="Q59" i="85"/>
  <c r="U59" i="85"/>
  <c r="C49" i="85"/>
  <c r="L191" i="76"/>
  <c r="C58" i="85"/>
  <c r="O236" i="85" l="1"/>
  <c r="L236" i="85"/>
  <c r="P236" i="85"/>
  <c r="H236" i="85"/>
  <c r="G236" i="85"/>
  <c r="K236" i="85"/>
  <c r="S236" i="85"/>
  <c r="D236" i="85"/>
  <c r="Q236" i="85"/>
  <c r="J236" i="85"/>
  <c r="U236" i="85"/>
  <c r="V236" i="85"/>
  <c r="F236" i="85"/>
  <c r="N236" i="85"/>
  <c r="R236" i="85"/>
  <c r="I236" i="85"/>
  <c r="T236" i="85"/>
  <c r="M236" i="85"/>
  <c r="E236" i="85"/>
  <c r="F149" i="85"/>
  <c r="K149" i="85"/>
  <c r="Q149" i="85"/>
  <c r="J149" i="85"/>
  <c r="U149" i="85"/>
  <c r="V149" i="85"/>
  <c r="G149" i="85"/>
  <c r="I149" i="85"/>
  <c r="T149" i="85"/>
  <c r="M149" i="85"/>
  <c r="N149" i="85"/>
  <c r="S149" i="85"/>
  <c r="R218" i="85"/>
  <c r="O149" i="85"/>
  <c r="L149" i="85"/>
  <c r="H149" i="85"/>
  <c r="P218" i="85"/>
  <c r="C191" i="62"/>
  <c r="C192" i="75"/>
  <c r="C183" i="63"/>
  <c r="C200" i="77"/>
  <c r="C191" i="77"/>
  <c r="C192" i="78"/>
  <c r="C203" i="78" s="1"/>
  <c r="C204" i="78"/>
  <c r="C67" i="85"/>
  <c r="C70" i="85"/>
  <c r="C119" i="85"/>
  <c r="C188" i="85"/>
  <c r="C126" i="85"/>
  <c r="C198" i="85"/>
  <c r="C25" i="85"/>
  <c r="C44" i="85"/>
  <c r="C212" i="85"/>
  <c r="C204" i="85"/>
  <c r="G71" i="85"/>
  <c r="N71" i="85"/>
  <c r="Q71" i="85"/>
  <c r="U71" i="85"/>
  <c r="H71" i="85"/>
  <c r="P71" i="85"/>
  <c r="I71" i="85"/>
  <c r="S71" i="85"/>
  <c r="F71" i="85"/>
  <c r="R71" i="85"/>
  <c r="T71" i="85"/>
  <c r="M71" i="85"/>
  <c r="K71" i="85"/>
  <c r="J71" i="85"/>
  <c r="E71" i="85"/>
  <c r="V71" i="85"/>
  <c r="O71" i="85"/>
  <c r="L71" i="85"/>
  <c r="D71" i="85"/>
  <c r="D218" i="85"/>
  <c r="U191" i="76"/>
  <c r="I191" i="76"/>
  <c r="S191" i="76"/>
  <c r="K191" i="76"/>
  <c r="C183" i="76"/>
  <c r="T191" i="76"/>
  <c r="D191" i="76"/>
  <c r="R191" i="76"/>
  <c r="O191" i="76"/>
  <c r="C98" i="63"/>
  <c r="C62" i="63"/>
  <c r="C191" i="63" s="1"/>
  <c r="C107" i="85"/>
  <c r="O127" i="85"/>
  <c r="F127" i="85"/>
  <c r="H127" i="85"/>
  <c r="E127" i="85"/>
  <c r="M127" i="85"/>
  <c r="N127" i="85"/>
  <c r="G127" i="85"/>
  <c r="T127" i="85"/>
  <c r="I127" i="85"/>
  <c r="J127" i="85"/>
  <c r="P127" i="85"/>
  <c r="L127" i="85"/>
  <c r="K127" i="85"/>
  <c r="U127" i="85"/>
  <c r="V127" i="85"/>
  <c r="S127" i="85"/>
  <c r="Q127" i="85"/>
  <c r="R127" i="85"/>
  <c r="D127" i="85"/>
  <c r="C193" i="85"/>
  <c r="D149" i="85"/>
  <c r="C101" i="77"/>
  <c r="C199" i="77"/>
  <c r="C65" i="78"/>
  <c r="C65" i="77"/>
  <c r="C98" i="76"/>
  <c r="Q191" i="76"/>
  <c r="P191" i="76"/>
  <c r="N191" i="76"/>
  <c r="C62" i="76"/>
  <c r="C59" i="85"/>
  <c r="C54" i="85"/>
  <c r="C64" i="85"/>
  <c r="C123" i="85"/>
  <c r="C148" i="85"/>
  <c r="C149" i="85" s="1"/>
  <c r="C22" i="85"/>
  <c r="C116" i="85"/>
  <c r="C236" i="85" l="1"/>
  <c r="C218" i="85"/>
  <c r="C71" i="85"/>
  <c r="C193" i="63"/>
  <c r="C191" i="76"/>
  <c r="C127" i="85"/>
  <c r="C193" i="76" l="1"/>
  <c r="C192" i="62"/>
</calcChain>
</file>

<file path=xl/sharedStrings.xml><?xml version="1.0" encoding="utf-8"?>
<sst xmlns="http://schemas.openxmlformats.org/spreadsheetml/2006/main" count="17154" uniqueCount="269">
  <si>
    <t>Всего услуг</t>
  </si>
  <si>
    <t>№ п/п</t>
  </si>
  <si>
    <t xml:space="preserve">Наименование услуг          </t>
  </si>
  <si>
    <t>Перечень услуг территориальных федеральных органов исполнительной власти, предоставляемых в МФЦ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</si>
  <si>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</si>
  <si>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</si>
  <si>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</si>
  <si>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Управление Федеральной антимонопольной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</si>
  <si>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</si>
  <si>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</si>
  <si>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</si>
  <si>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</si>
  <si>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ежемесячной социальной выплаты многодетным семьям, проживающим в сельской местности (п. Пельвож)</t>
  </si>
  <si>
    <t>Выдача справок о принадлежности гражданина к отдельной категории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</si>
  <si>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</si>
  <si>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Предоставление помощи гражданам с ограниченными возможностями здоровья на основе социальных контрактов</t>
  </si>
  <si>
    <t>Обеспечение оздоровления неработающих пенсионеров, проживающих на территории Ямало-Ненецкого автономного округа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</si>
  <si>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</si>
  <si>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</si>
  <si>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</si>
  <si>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</si>
  <si>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</si>
  <si>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</si>
  <si>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</si>
  <si>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</si>
  <si>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</si>
  <si>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</si>
  <si>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</si>
  <si>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</si>
  <si>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</si>
  <si>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</si>
  <si>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</si>
  <si>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</si>
  <si>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</si>
  <si>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</si>
  <si>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</si>
  <si>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</si>
  <si>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Осуществление в установленном порядке выдачи выписок из реестра федерального имущества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</si>
  <si>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</si>
  <si>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</si>
  <si>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</si>
  <si>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</si>
  <si>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Управление Федеральной службы судебных приставов России по Ямало-Ненецкому автономному округу</t>
  </si>
  <si>
    <t>Оформление и выдача удостоверений ветерана Великой Отечественной войны единого образца</t>
  </si>
  <si>
    <t>Регистрация заявителей в Единой системе идентификации и аутентификации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</si>
  <si>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</si>
  <si>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 xml:space="preserve">
</t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</si>
  <si>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</si>
  <si>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>Предварительное согласование предоставления земельных участков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</si>
  <si>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состава, государственная собственность на которые не разграничена</t>
  </si>
  <si>
    <t>Выдача гражданам справок о размере пенсий (иных выплат)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</si>
  <si>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</si>
  <si>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</si>
  <si>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</si>
  <si>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Всего, в том числе:</t>
  </si>
  <si>
    <t>Администрация муниципального образования города Муравленко в сфере  земельных отношений</t>
  </si>
  <si>
    <t xml:space="preserve">Администрация  город Лабытнанги </t>
  </si>
  <si>
    <t>Департамент занятости населения Ямало-Ненецкого автономного округа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</si>
  <si>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</si>
  <si>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</t>
  </si>
  <si>
    <t>Акционерное общество «Федеральная корпорация по развитию малого и среднего предпринимательства»</t>
  </si>
  <si>
    <t xml:space="preserve">Услуга по подбору по заданным параметрам информации о недвижимом имуществе, включенном в перечни государственного и муниципального имущества, предусмотренные частью 4 статьи 18 Федерального закона от 24.07.2007 № 209-ФЗ «О развитии малого и среднего предпринимательства в Российской Федерации», и свободном от прав третьих лиц </t>
  </si>
  <si>
    <t>Иные услуги, предоставление которых организовано на базе территориальных отделов МФЦ</t>
  </si>
  <si>
    <t>0</t>
  </si>
  <si>
    <t>Служба записи актов гражданского состояния Ямало-Ненецкого автономного округа</t>
  </si>
  <si>
    <t>Выдача повторного свидетельства о государственной регистрации акта гражданского состояния и иных документов, подтверждающих наличие или отсутствие факта государственной регистрации акта гражданского состояния</t>
  </si>
  <si>
    <t>Оформление и выдача удостоверений члена семьи погибшего (умершего) инвалида войны, участника Великой Отечественной войны и ветерана боевых действий</t>
  </si>
  <si>
    <t>Назначение и выплата ежемесячного дополнительного материального обеспечения граждан за особые заслуги перед Ямало-Ненецким автономным округом</t>
  </si>
  <si>
    <t>Назначение и выплата ежемесячного пособия на ребенка</t>
  </si>
  <si>
    <t>Организация отдыха детей и молодежи</t>
  </si>
  <si>
    <t>Департамент природно-ресурсного регулирования, лесных отношений и развития нефтегазового комплекса Ямало-Ненецкого автономного округа</t>
  </si>
  <si>
    <t xml:space="preserve">Предоставление земельных участков, расположенных на территории муниципального образования город Ноябрьск, без проведения торгов </t>
  </si>
  <si>
    <t>Предоставление земельного участка, находящегося в собственности муниципального образования город Лабытнанги, без проведения торгов</t>
  </si>
  <si>
    <t>Предоставление водных объектов или их частей, находящихся в федеральной собственности расположенных на территориях субъектов Российской Федерации, в пользование на основании решений о предоставлении водных объектов в пользование</t>
  </si>
  <si>
    <t>Выдача разрешений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занесенных в Красную книгу Российской Федерации</t>
  </si>
  <si>
    <t>Выдача и аннулирование охотничьих билетов</t>
  </si>
  <si>
    <t>Лицензирование деятельности по заготовке, хранению, переработке и реализации лома черных металлов, цветных металлов</t>
  </si>
  <si>
    <t>Отдел предоставления услуг в городе Салехард</t>
  </si>
  <si>
    <t>Отдел предоставления услуг в городе Лабытнанги</t>
  </si>
  <si>
    <t>Отдел предоставления услуг в селе Яр-Сале</t>
  </si>
  <si>
    <t>Отдел предоставления услуг в городе Тарко-Сале Ноябрьского филиала</t>
  </si>
  <si>
    <t>Отдел предоставления услуг в поселке Ханымей Ноябрьского филиала</t>
  </si>
  <si>
    <t>Отдел предоставления услуг в поселке Уренгой Ноябрьского филиала</t>
  </si>
  <si>
    <t>Отдел предоставления услуг в поселке Пурпе Ноябрьского филиала</t>
  </si>
  <si>
    <t>Отдел предоставления услуг в селе Аксарка</t>
  </si>
  <si>
    <t>Отдел предоставления услуг в поселке Харп</t>
  </si>
  <si>
    <t>Отдел предоставления услуг в городе Ноябрьск Ноябрьского филиала</t>
  </si>
  <si>
    <t>Отдел предоставления услуг в городе Муравленко Ноябрьского филиала</t>
  </si>
  <si>
    <t>Отдел предоставления услуг в городе Губкинский Ноябрьского филиала</t>
  </si>
  <si>
    <t>Отдел предоставления услуг в городе Новый Уренгой (Ленинградский проспект) Новоуренгойского филиала</t>
  </si>
  <si>
    <t>Отдел предоставления услуг в городе Новый Уренгой (Юбилейная 1д) Новоуренгойского филиала</t>
  </si>
  <si>
    <t>Отдел предоставления услуг в городе Надым Новоуренгойского филиала</t>
  </si>
  <si>
    <t>Отдел предоставления услуг в поселке Пангоды Новоуренгойского филиала</t>
  </si>
  <si>
    <t>Отдел предоставления услуг в селе Красноселькуп Новоуренгойского филиала</t>
  </si>
  <si>
    <t>Отдел предоставления услуг в селе Мужи</t>
  </si>
  <si>
    <t>Отдел предоставления услуг в поселке Тазовский Новоуренгойского филиала</t>
  </si>
  <si>
    <t>Бесплатное информирование (в том числе в письменной форме) налогоплательщиков, плательщиков сборов, плательщиков страховых взносов и налоговых агентов о действующих налогах и сборах, страховых взносах,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страховых взносов, правах и обязанностях налогоплательщиков, плательщиков сборов, плательщиков страховых взносов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плательщиком страховых взносов, налоговым агентом) обязанности по уплате налогов, сборов, страховых взносов, пеней, штрафов, процентов)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</si>
  <si>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</si>
  <si>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
</t>
  </si>
  <si>
    <t>Предоставление заинтересованным лицам сведений, содержащихся в реестре дисквалифицированных лиц</t>
  </si>
  <si>
    <t xml:space="preserve">Бесплатное информирование (в том числе в письменной форме) налогоплательщиков, плательщиков сборови налоговых агентов о действующих налогах и сборах, 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 правах и обязанностях налогоплательщиков, плательщиков сборов, плательщиков страховых взносов и налоговых агентов, полномочиях налоговых органов и их должностных лиц </t>
  </si>
  <si>
    <t>Предоставление сведений, содержащихся в государственном адресном реестре</t>
  </si>
  <si>
    <t>Прием заявлений на предоставление льготы по налогу на имущество физических лиц, земельному и транспортному налогам от физических лиц</t>
  </si>
  <si>
    <t>Прием уведомления о выбранных объектах налогообложения, в отношении котрых предоставляется налоговая льготапо налогу на имущество физических лиц</t>
  </si>
  <si>
    <t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уплачиваемых физическими лицами</t>
  </si>
  <si>
    <t>Прием заявлений к налоговому уведомлению об уточнении сведений об объектах , указанных в налоговом уведомлении</t>
  </si>
  <si>
    <t>Прием запроса о предоставлении справки о состоянии расчетов по налогам и сборам, пеням, штрафам, процентам</t>
  </si>
  <si>
    <t>Прием запроса о предоставлении акта совместной проверки расчетов по налогам и сборам, пеням штрафам процентам</t>
  </si>
  <si>
    <t>Прием и учет уведомлений о начале осуществления юридическими лицами и индивидуальными предпринимателями отдельных видов работ и услуг, согласно перечню, предусмотренному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</si>
  <si>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Осуществление согласования создания и реоргпнизации 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</si>
  <si>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(долей0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</si>
  <si>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(бездействия)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</si>
  <si>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</si>
  <si>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организациями, федеральными органами исполнительной власти субъектов Российской Федерации и органами местного самоуправления законодательства о рекламе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</si>
  <si>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</si>
  <si>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</si>
  <si>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</si>
  <si>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</si>
  <si>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Проведение экзаменов на право управления транспортными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</si>
  <si>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</si>
  <si>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</t>
  </si>
  <si>
    <t>Государственная услуга по государственному кадастровому учету недвижимого имущества и (или) государственной регистрации прав на недвижимое имущество и сделок с ним</t>
  </si>
  <si>
    <t>Государственная услуга по предосталению сведений, содержащихся в Едином государственном реестре недвижимости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</si>
  <si>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</si>
  <si>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Прием заявлений о предоставлении гражданам Российской Федерации земельных участков на Дальнем Востоке Российской Федерации в соответствии с Федеральным законом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</si>
  <si>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Прием и учет уведомлений о начале осуществления юридическими лицамии индивидуальными предпринимателями отдельных видов работ и услуг согласно перечню предусмотренному постановлением Правительства РФ от 16 июля2009 № 584 " ОБ уведомительном порядке начала осуществления отдельных видов предпринимательской деятельности"</t>
  </si>
  <si>
    <t xml:space="preserve"> Департамент социальной защиты населения Ямало-Ненецкого автономного округа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</si>
  <si>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</t>
  </si>
  <si>
    <t>Предоставление гражданам, удостоенным почетного звания Ямало-Ненецкого автономного округа «Почетный гражданин Ямало-Ненецкого автономного округа», единовременной денежной выплаты и ежемесячного материального обеспечения</t>
  </si>
  <si>
    <t>Предоставление региональной социальной доплаты к пенсии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</si>
  <si>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Ямало-Ненецкого автономного округа</t>
  </si>
  <si>
    <t>Предоставление мер социальной поддержки по оплате жилого помещения и коммунальных услуг</t>
  </si>
  <si>
    <t>Предоставление социального пособия на погребение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</si>
  <si>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</si>
  <si>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Предоставление ежегодной денежной выплаты гражданам, награжденным знаком «Почетный донор России»</t>
  </si>
  <si>
    <t>Прием заявлений и организация предоставления гражданам субсидий на оплату жилых помещений и коммунальных услуг</t>
  </si>
  <si>
    <t>Выдача свидетельства на материнский (семейный) капитал</t>
  </si>
  <si>
    <t>Предоставление мер социальной поддержки отдельным категориям граждан</t>
  </si>
  <si>
    <t>Выдача удостоверения многодетной семьи</t>
  </si>
  <si>
    <t>Прием лесных деклараций</t>
  </si>
  <si>
    <t>Прием и регистрация отчетов об использовании, охране и воспроизводству лесов.</t>
  </si>
  <si>
    <t>Предоставление водных объектов или их частей, находящихся в собственности Ямало-Ненецкого автономного округа и расположенных на территории Ямало-Ненецкого автономного округа, в пользование на основании решений о предоставлении водных объектов в пользование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</si>
  <si>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кстановления отцовства, перемены имени, смерти (в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супругов, не имеющих общих детей, недостигших совершеннолетия)</t>
  </si>
  <si>
    <t>Информирование о положении на рынке труда в Ямало-Ненецком автономном округе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</si>
  <si>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</si>
  <si>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</si>
  <si>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</si>
  <si>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</si>
  <si>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Выдача государственного сертификата на материнский(семейный) капитал.</t>
  </si>
  <si>
    <t xml:space="preserve">Рассмотрение заявления о распоряжении средствами (частью средств) материнского (семейного) капитала
</t>
  </si>
  <si>
    <t xml:space="preserve">Установление ежемесячной денежной выплаты отдельным категориям граждан в Российской Федерации
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</si>
  <si>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</si>
  <si>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</si>
  <si>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</si>
  <si>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</si>
  <si>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</t>
  </si>
  <si>
    <t>Информирование граждан о предоставлении государственной социальной помощи в виде набора социальных услуг</t>
  </si>
  <si>
    <t>Назначение и выплата пособия на ребёнка</t>
  </si>
  <si>
    <t>Прием заявлений для принятия решения о включении (отказе включения) граждан в реестр учета граждан, подвергшихся радиационному воздействию вследствие ядерных испытаний на Семипалатинском полигоне, и направление в МЧС Российской Федерации представления об оформлении и выдаче удостоверения</t>
  </si>
  <si>
    <t>Прием заявлений   и организация предоставления гражданам субсидий на оплату жилого помещения и коммунальных услуг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</si>
  <si>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сборы, и членам их семей, пенсионное обеспечение которых осуществляется Пенсионным фондом Российской Федерации</t>
  </si>
  <si>
    <t>Обеспечение инвалидов техническими средствами реабилитации, не входящими в федеральный перечень реабилитационных мероприятий</t>
  </si>
  <si>
    <t>Оплата расходов, связанных с профессиональным обучением инвалидов</t>
  </si>
  <si>
    <t>Выплата ежемесячной денежной компенсации отдельным категориям населения города Салехарда</t>
  </si>
  <si>
    <t>Оказание единовременной материальной помощи инвалидам и участникам Великой Отечественной войны</t>
  </si>
  <si>
    <t>Предоставление дополнительных льгот лицам, удостоенным звания «Почетный  гражданин города Салехарда»</t>
  </si>
  <si>
    <t>Организация санаторно-курортного лечения детей и подростков</t>
  </si>
  <si>
    <t>Консультации граждан по вопросам предоставления государственных и муниципальных услуг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</si>
  <si>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</si>
  <si>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Предварительное согласование предоставления земельного участка</t>
  </si>
  <si>
    <t>Предоставление земельных участков без проведения торгов</t>
  </si>
  <si>
    <t>Принятие решения о проведении аукциона по продаже земельного участка, аукциона на право заключения договора аренды земельного участка</t>
  </si>
  <si>
    <t>Администрация города Ноябрьск в сфере земельных отношений</t>
  </si>
  <si>
    <t xml:space="preserve"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 </t>
  </si>
  <si>
    <t>Назначение и выплата пособия на ребенка</t>
  </si>
  <si>
    <t>----</t>
  </si>
  <si>
    <t>Количество обращений заявителей за предоставлением услуг в отделы ГУ ЯНАО "МФЦ"</t>
  </si>
  <si>
    <t>109 услуг</t>
  </si>
  <si>
    <t>108 услуг</t>
  </si>
  <si>
    <t xml:space="preserve">Предварительное согласование предоставления земельного участка </t>
  </si>
  <si>
    <t xml:space="preserve">Предоставление информации об объектах учета, содержащихся в реестре муниципального имущества </t>
  </si>
  <si>
    <t>Принятие решения о проведении аукциона по продаже земельного участка, находящегося в собственности муниципального образования город Лабытнанги, аукциона на право заключения договора аренды земельного участка, находящегося в собственности муниципального образования город Лабытнанги</t>
  </si>
  <si>
    <t>Отчет о деятельности Учреждения за Март 2017</t>
  </si>
  <si>
    <t>115 услуг</t>
  </si>
  <si>
    <t>Отчет о деятельности Учреждения за Ноябрь 2017</t>
  </si>
  <si>
    <t>Отчет о деятельности Учреждения за Декабрь 2017</t>
  </si>
  <si>
    <t>Отчет о деятельности Учреждения за 2017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</si>
  <si>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</si>
  <si>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 xml:space="preserve">Главное Управление МЧС России по ЯНАО </t>
  </si>
  <si>
    <t>Прием и учет уведомлений о начале осуществления предпринимательской деятельности по оказанию социальных услуг юридическими лицами и индивидуальными предпринимателями</t>
  </si>
  <si>
    <t>Отчет по обращениям заявителей за государственными и муниципальными услугами по принципу «одного окна» в отделы ГУ ЯНАО "МФЦ" за апрель 2017 года</t>
  </si>
  <si>
    <t>Органы местного самоуправления населенных пунктов автономного округа с сфере строительства</t>
  </si>
  <si>
    <t>Выдача градостроительных планов земельных участков на территории муниципального образования</t>
  </si>
  <si>
    <t>Выдача разрешения на строительство</t>
  </si>
  <si>
    <t>Выдача разрешений на ввод объектов в эксплуатацию</t>
  </si>
  <si>
    <t>Федеральная служба по надзору в сфере здравоохранения</t>
  </si>
  <si>
    <t>Прием и учет уведомлений о начале осуществления деятельности в сфере обращения медицинских изделий (за исключением проведения клинических испытаний медицинский изделий, их производства, монтажа, наладки, применения, эксплуатации, в том числе технического обслуживания, а также ремонта)</t>
  </si>
  <si>
    <t>Прием уведомления о выбранных объектах налогообложения, в отношении котрых предоставляется налоговая льгота по налогу на имущество физических лиц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</si>
  <si>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 протезов), протезно-ортопедическими изделиями, а также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изделия) и (или) оплаченные услуги и ежегодная денежная компенсация расходов инвалидов на содержание и ветеринарное обслуживание собак-проводников (в части подачи заявления о предоставлении инвалидам технических средств реабилитации и (или) услуг и отдельным категориям граждан из числа ветеранов протезов (кроме зубных протезов), протезно-ортопедических изделий, а также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изделия) и (или) оплаченные услуги и ежегодной денежной компенсации расходов инвалидов на содержание и ветеринарное обслуживание собак-проводников</t>
  </si>
  <si>
    <t>Некомерческая организация "Гарантийный фонд поддержки малого предпринимательства ЯНАО"</t>
  </si>
  <si>
    <t>Прием заявлений и документов на конкурс по предоставлению компенсаций</t>
  </si>
  <si>
    <t>121 услуга</t>
  </si>
  <si>
    <t>Услуга по информированию о тренингах по программам обучения АО "Корпорация "МСП" и электронной записи на участие в таких тренингах</t>
  </si>
  <si>
    <t>Услуга по предоставлению по заданным параметрам информации об объемах и номенклатуре закупок конкретных и отдельных заказчиков, определенных в соответствии с Федеральным законом от 18 июля 2011 г. № 223-ФЗ «О закупках товаров, работ, услуг отдельными видами юридических лиц», у субъектов малого и среднего предпринимательства в текущем году</t>
  </si>
  <si>
    <t>Услуга по предоставлению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предпринимательства, о мерах и условиях поддержки, предоставляемой на федеральном, региональном и муниципальном уровнях субъектам малого и среднего предпринимательства</t>
  </si>
  <si>
    <t>Услуга по регистрации на Портале Бизнес-навигатора МСП</t>
  </si>
  <si>
    <t>125 услуг</t>
  </si>
  <si>
    <t>Назначение, перерасчет и выплата пенсии за выслугу лет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</si>
  <si>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вследствие ядерных испытаний на Семипалатинском полигоне, и направление в МЧС Российской Федерации представления об оформлении и выдаче удостоверения</t>
  </si>
  <si>
    <t>Предоставление льгот по оплате жилищно-коммунальных услуг, включая услуги связи, проезда Героям Советского Союза, Героям Российской Федерации, полным кавалерам ордена Славы и членам их семей, имеющим право на указанные льготы, а также бесплатное захоронение с воинскими почестями умершего (погибшего) Героя Советского Союза, Героя Российской Федерации и полного кавалера ордена Славы и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Советского Союза, Героями Российской Федерации и полными кавалерами ордена Славы</t>
  </si>
  <si>
    <t>Предоставление льгот по оплате жилищно-коммунальных услуг, включая услуги связи, проезда Героям Социалистического Труда, героям Труда Российской Федерации, полным кавалерам ордена Трудовой Славы и членам их семей, имеющим на указанные льготы право, а также бесплатное захоронение умершего (погибшего) Героя Социалистического Труда, Героя Труда Российской Федерации и полного кавалера ордена Трудовой Славы,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Социалистического Труда, Героями Труда Российской Федерации и полными кавалерами ордена Трудовой Славы</t>
  </si>
  <si>
    <t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</si>
  <si>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Предоставление ежемесячной денежной выплаты семьям при рождении (усыновлении) третьего ребенка и последующих детей</t>
  </si>
  <si>
    <t>Установление ежемесячной доплаты гражданам с ограниченными возможностями здоровья на основе социальных контрактов</t>
  </si>
  <si>
    <t>Выплата средств (части средств) материнского (семейного) капитала</t>
  </si>
  <si>
    <t>Оказание материальной помощи</t>
  </si>
  <si>
    <t>Назначение и выплата пособия по беременности и родам и единовременного пособия женщинам, вставшим на учет в медицинских организациях в ранние сроки беременности</t>
  </si>
  <si>
    <t>Назначение и 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</si>
  <si>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Предоставление ежемесячного пожизненного материального обеспечения гражданам, награжденным орденом Рубиновой звезды, ежемесячных денежных выплат членам семьи гражданина, награжденного орденом Рубиновой звезды»</t>
  </si>
  <si>
    <t xml:space="preserve">Оформление и выдача удостоверений члена семьи, погибшего (умершего) инвалида войны, участника Великой Отечественной войны и ветерана боевых действий </t>
  </si>
  <si>
    <t>Федеральная служба по надзору в сфере транспорта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</si>
  <si>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года № 584 «Об уведомительном порядке начала осуществления отдельных видов предпринимательской деятельности</t>
  </si>
  <si>
    <t>Прием и учет уведомлений о начале осуществления юридическими лицами и индивидуальными предпринимателями отдельных видов деятельности по эксплуатации взрывопожароопасных и химически опасных производственных объектов IV класса</t>
  </si>
  <si>
    <t>Акционерное общество "Управление по строительству газопроводов и газификации"</t>
  </si>
  <si>
    <t>Заключение договора о технологическом присоединении к газораспределительным сетям, включая получение технических условий</t>
  </si>
  <si>
    <t>135 услуг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</si>
  <si>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</si>
  <si>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 правах и обязанностях налогоплательщиков, плательщиков сборов и налоговых агентов, полномочиях налоговых органов и их должностных лиц</t>
  </si>
  <si>
    <t xml:space="preserve">Предоставление сведений, содержащихся в государственном адресном реестре </t>
  </si>
  <si>
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</si>
  <si>
    <t xml:space="preserve">Прием уведомления о выбранных объектах налогообложения, в отношении которых предоставляется налоговая льгота по налогу на имущество физических лиц </t>
  </si>
  <si>
    <t>Прием заявлений к налоговому уведомлению об уточнении сведений об объектах, указанных в налоговом уведомлении</t>
  </si>
  <si>
    <t>Прием запроса о предоставлении акта совместной сверки расчетов по налогам и сборам, пеням, штрафам, процента</t>
  </si>
  <si>
    <t>Осуществление согласования создания и реорганизации 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</si>
  <si>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</si>
  <si>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Федерации4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</si>
  <si>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Федерации5</t>
  </si>
  <si>
    <t>Межрегиональное управление Государственного автодорожного надзора по Тюменской области, Ханты-Мансийскому автономному округу – Югре и Ямало-Ненецкому автономному округу Федеральной службы по надзору в сфере транспорта</t>
  </si>
  <si>
    <t>Северо-Уральское управление Федеральной службы по экологическому, технологическому и атомному надзору</t>
  </si>
  <si>
    <t>Государственный кадастровый учет недвижимого имущества и (или) государственная регистрация прав на недвижимое имущество</t>
  </si>
  <si>
    <t>Предоставление сведений, содержащихся в Едином государственном реестре недвижимости</t>
  </si>
  <si>
    <t>Прием и учет уведомлений о начале осуществления юридическими лицамии индивидуальными предпринимателями отдельных видов работ и услуг согласно перечню предусмотренному постановлением Правительства РФ от 16 июля 2009 № 584 " Об уведомительном порядке начала осуществления отдельных видов предпринимательской деятельности"</t>
  </si>
  <si>
    <t>Предоставление гражданам субсидий на оплату жилых помещений и коммунальных услуг</t>
  </si>
  <si>
    <t xml:space="preserve">Прием и регистрация отчетов об использовании, охране, защите и воспроизводству лесов 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</si>
  <si>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установления отцовства, перемены имени, смерти ( 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супругов, не имеющих общих детей, не достигших совершеннолетия)</t>
  </si>
  <si>
    <t xml:space="preserve">Информирование о положении на рынке труда в Ямало-Ненецком автономном округе </t>
  </si>
  <si>
    <t>Услуга по подбору по заданным параметрам информации о недвижимом имуществе, включенном в перечни государственного и муниципального имущества, предусмотренные частью 4 статьи 18 Федерального закона от 24 июля 2007 г. № 209-ФЗ «О развитии малого и среднего предпринимательства в Российской Федерации», и свободном от прав третьих лиц</t>
  </si>
  <si>
    <t>Услуга по предоставлению по заданным параметрам информации о формах и условиях финансовой поддержки субъектов малого и среднего предпринимательства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</si>
  <si>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 июля 2011 г. № 223-ФЗ «О закупках товаров, работ, услуг отдельными видами юридических лиц»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</si>
  <si>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</si>
  <si>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</si>
  <si>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Установление ежемесячной денежной выплаты отдельным категориям граждан в Российской Федерации</t>
  </si>
  <si>
    <t>Постановка граждан, имеющих трех и более детей, на учет в целях предоставления земельных участков, находящихся в государственной или муниципальной собственности на территории муниципального образования город Салехард</t>
  </si>
  <si>
    <t>Прием заявлений, постановка на учет и зачисление в муниципальные образовательные организации, реализующие основную образовательную программу дошкольного образования (детские сады)</t>
  </si>
  <si>
    <t>Предоставление заявления и документов на конкурс по предоставлению компенсаций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</si>
  <si>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</si>
  <si>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137 услуг</t>
  </si>
  <si>
    <t>Отчет по обращениям заявителей за государственными и муниципальными услугами по принципу "одного окна" в отделы ГУ ЯНАО "МФЦ" за Январь 2017</t>
  </si>
  <si>
    <t>Отчет по обращениям заявителей за государственными и муниципальными услугами по принципу "одного окна" в отделы ГУ ЯНАО "МФЦ" за Февраль 2017</t>
  </si>
  <si>
    <t>Отчет по обращениям заявителей за государственными и муниципальными услугами по принципу "одного окна" в отделы ГУ ЯНАО "МФЦ" за Март 2017</t>
  </si>
  <si>
    <t>Отчет по обращениям заявителей за государственными и муниципальными услугами по принципу "одного окна" в отделы ГУ ЯНАО "МФЦ" за Май 2017</t>
  </si>
  <si>
    <t>Отчет по обращениям заявителей за государственными и муниципальными услугами по принципу "одного окна" в отделы ГУ ЯНАО "МФЦ" за Июнь 2017</t>
  </si>
  <si>
    <t>Отчет по обращениям заявителей за государственными и муниципальными услугами по принципу "одного окна" в отделы ГУ ЯНАО "МФЦ" за Июль 2017</t>
  </si>
  <si>
    <t>Отчет по обращениям заявителей за государственными и муниципальными услугами по принципу "одного окна" в отделы ГУ ЯНАО "МФЦ" за Август 2017</t>
  </si>
  <si>
    <t>Отчет по обращениям заявителей за государственными и муниципальными услугами по принципу "одного окна" в отделы ГУ ЯНАО "МФЦ" за Сентябрь 2017</t>
  </si>
  <si>
    <t>Отчет по обращениям заявителей за государственными и муниципальными услугами по принципу "одного окна" в отделы ГУ ЯНАО "МФЦ" за 2017</t>
  </si>
  <si>
    <t>Отчет по обращениям заявителей за государственными и муниципальными услугами по принципу "одного окна" в отделы ГУ ЯНАО "МФЦ" за Октябрь 2017</t>
  </si>
  <si>
    <t>Прием лесных деклараций и отчетов об использовании лесов от граждан, юридических лиц, осуществляющих использование лесов</t>
  </si>
  <si>
    <t>136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</si>
</sst>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2" borderId="0" xfId="0" applyFont="1" applyFill="1"/>
    <xf numFmtId="0" fontId="5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justify" wrapText="1"/>
    </xf>
    <xf numFmtId="0" fontId="3" fillId="2" borderId="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center" vertical="center"/>
    </xf>
    <xf numFmtId="0" fontId="6" fillId="4" borderId="0" xfId="0" applyFont="1" applyFill="1"/>
    <xf numFmtId="0" fontId="2" fillId="4" borderId="1" xfId="0" applyFont="1" applyFill="1" applyBorder="1" applyAlignment="1">
      <alignment horizontal="justify" vertical="top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justify" wrapText="1"/>
    </xf>
    <xf numFmtId="0" fontId="2" fillId="5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top" wrapText="1"/>
    </xf>
    <xf numFmtId="0" fontId="13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/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1" fontId="2" fillId="2" borderId="0" xfId="0" applyNumberFormat="1" applyFont="1" applyFill="1"/>
    <xf numFmtId="1" fontId="2" fillId="2" borderId="0" xfId="0" applyNumberFormat="1" applyFont="1" applyFill="1" applyBorder="1"/>
    <xf numFmtId="0" fontId="1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3"/>
  <sheetViews>
    <sheetView zoomScale="90" zoomScaleNormal="90" zoomScaleSheetLayoutView="90" workbookViewId="0">
      <selection activeCell="A2" sqref="A2:V2"/>
    </sheetView>
  </sheetViews>
  <sheetFormatPr defaultRowHeight="15" x14ac:dyDescent="0.25"/>
  <cols>
    <col min="1" max="1" width="8.85546875" style="3" customWidth="1"/>
    <col min="2" max="2" width="36.42578125" style="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customHeight="1" x14ac:dyDescent="0.25">
      <c r="A2" s="121" t="s">
        <v>257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8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5" customHeight="1" x14ac:dyDescent="0.25">
      <c r="A4" s="118" t="s">
        <v>1</v>
      </c>
      <c r="B4" s="123" t="s">
        <v>2</v>
      </c>
      <c r="C4" s="90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75.75" customHeight="1" x14ac:dyDescent="0.25">
      <c r="A5" s="119"/>
      <c r="B5" s="123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88">
        <v>1</v>
      </c>
      <c r="B6" s="49">
        <v>2</v>
      </c>
      <c r="C6" s="91">
        <v>3</v>
      </c>
      <c r="D6" s="91">
        <v>4</v>
      </c>
      <c r="E6" s="49">
        <v>5</v>
      </c>
      <c r="F6" s="91">
        <v>6</v>
      </c>
      <c r="G6" s="91">
        <v>7</v>
      </c>
      <c r="H6" s="49">
        <v>8</v>
      </c>
      <c r="I6" s="91">
        <v>9</v>
      </c>
      <c r="J6" s="91">
        <v>10</v>
      </c>
      <c r="K6" s="49">
        <v>11</v>
      </c>
      <c r="L6" s="91">
        <v>12</v>
      </c>
      <c r="M6" s="91">
        <v>13</v>
      </c>
      <c r="N6" s="49">
        <v>14</v>
      </c>
      <c r="O6" s="91">
        <v>15</v>
      </c>
      <c r="P6" s="91">
        <v>16</v>
      </c>
      <c r="Q6" s="49">
        <v>17</v>
      </c>
      <c r="R6" s="91">
        <v>18</v>
      </c>
      <c r="S6" s="91">
        <v>19</v>
      </c>
      <c r="T6" s="49">
        <v>20</v>
      </c>
      <c r="U6" s="91">
        <v>21</v>
      </c>
      <c r="V6" s="91">
        <v>22</v>
      </c>
    </row>
    <row r="7" spans="1:22" ht="15" customHeight="1" x14ac:dyDescent="0.25">
      <c r="A7" s="91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ht="15" customHeight="1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95.25" customHeight="1" x14ac:dyDescent="0.25">
      <c r="A9" s="8">
        <v>1</v>
      </c>
      <c r="B9" s="9" t="s">
        <v>96</v>
      </c>
      <c r="C9" s="17">
        <f t="shared" ref="C9:C21" si="0">SUM(D9:V9)</f>
        <v>9</v>
      </c>
      <c r="D9" s="17">
        <v>1</v>
      </c>
      <c r="E9" s="17">
        <v>0</v>
      </c>
      <c r="F9" s="17">
        <v>0</v>
      </c>
      <c r="G9" s="17">
        <v>0</v>
      </c>
      <c r="H9" s="17">
        <v>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3</v>
      </c>
      <c r="Q9" s="17">
        <v>0</v>
      </c>
      <c r="R9" s="17">
        <v>0</v>
      </c>
      <c r="S9" s="17">
        <v>0</v>
      </c>
      <c r="T9" s="17">
        <v>1</v>
      </c>
      <c r="U9" s="17">
        <v>1</v>
      </c>
      <c r="V9" s="17">
        <v>0</v>
      </c>
    </row>
    <row r="10" spans="1:22" ht="76.5" customHeight="1" x14ac:dyDescent="0.25">
      <c r="A10" s="8">
        <v>2</v>
      </c>
      <c r="B10" s="9" t="s">
        <v>14</v>
      </c>
      <c r="C10" s="17">
        <f t="shared" si="0"/>
        <v>101</v>
      </c>
      <c r="D10" s="17">
        <v>2</v>
      </c>
      <c r="E10" s="17">
        <v>3</v>
      </c>
      <c r="F10" s="17">
        <v>0</v>
      </c>
      <c r="G10" s="17">
        <v>1</v>
      </c>
      <c r="H10" s="17">
        <v>7</v>
      </c>
      <c r="I10" s="17">
        <v>4</v>
      </c>
      <c r="J10" s="17">
        <v>0</v>
      </c>
      <c r="K10" s="17">
        <v>3</v>
      </c>
      <c r="L10" s="17">
        <v>0</v>
      </c>
      <c r="M10" s="17">
        <v>2</v>
      </c>
      <c r="N10" s="17">
        <v>0</v>
      </c>
      <c r="O10" s="17">
        <v>3</v>
      </c>
      <c r="P10" s="17">
        <v>19</v>
      </c>
      <c r="Q10" s="17">
        <v>13</v>
      </c>
      <c r="R10" s="17">
        <v>0</v>
      </c>
      <c r="S10" s="17">
        <v>33</v>
      </c>
      <c r="T10" s="17">
        <v>5</v>
      </c>
      <c r="U10" s="17">
        <v>3</v>
      </c>
      <c r="V10" s="17">
        <v>3</v>
      </c>
    </row>
    <row r="11" spans="1:22" ht="120" x14ac:dyDescent="0.25">
      <c r="A11" s="8">
        <v>3</v>
      </c>
      <c r="B11" s="9" t="s">
        <v>97</v>
      </c>
      <c r="C11" s="17">
        <f t="shared" si="0"/>
        <v>655</v>
      </c>
      <c r="D11" s="17">
        <v>33</v>
      </c>
      <c r="E11" s="17">
        <v>12</v>
      </c>
      <c r="F11" s="17">
        <v>112</v>
      </c>
      <c r="G11" s="17">
        <v>10</v>
      </c>
      <c r="H11" s="17">
        <v>32</v>
      </c>
      <c r="I11" s="17">
        <v>101</v>
      </c>
      <c r="J11" s="17">
        <v>0</v>
      </c>
      <c r="K11" s="17">
        <v>4</v>
      </c>
      <c r="L11" s="17">
        <v>35</v>
      </c>
      <c r="M11" s="17">
        <v>39</v>
      </c>
      <c r="N11" s="17">
        <v>0</v>
      </c>
      <c r="O11" s="17">
        <v>12</v>
      </c>
      <c r="P11" s="17">
        <v>114</v>
      </c>
      <c r="Q11" s="17">
        <v>30</v>
      </c>
      <c r="R11" s="17">
        <v>0</v>
      </c>
      <c r="S11" s="17">
        <v>6</v>
      </c>
      <c r="T11" s="17">
        <v>8</v>
      </c>
      <c r="U11" s="17">
        <v>89</v>
      </c>
      <c r="V11" s="17">
        <v>18</v>
      </c>
    </row>
    <row r="12" spans="1:22" ht="155.25" customHeight="1" x14ac:dyDescent="0.25">
      <c r="A12" s="8">
        <v>4</v>
      </c>
      <c r="B12" s="14" t="s">
        <v>98</v>
      </c>
      <c r="C12" s="17">
        <f t="shared" si="0"/>
        <v>51</v>
      </c>
      <c r="D12" s="17">
        <v>5</v>
      </c>
      <c r="E12" s="17">
        <v>3</v>
      </c>
      <c r="F12" s="17">
        <v>2</v>
      </c>
      <c r="G12" s="17">
        <v>2</v>
      </c>
      <c r="H12" s="17">
        <v>0</v>
      </c>
      <c r="I12" s="17">
        <v>0</v>
      </c>
      <c r="J12" s="17">
        <v>1</v>
      </c>
      <c r="K12" s="17">
        <v>0</v>
      </c>
      <c r="L12" s="17">
        <v>15</v>
      </c>
      <c r="M12" s="17">
        <v>5</v>
      </c>
      <c r="N12" s="17">
        <v>0</v>
      </c>
      <c r="O12" s="17">
        <v>0</v>
      </c>
      <c r="P12" s="17">
        <v>11</v>
      </c>
      <c r="Q12" s="17">
        <v>1</v>
      </c>
      <c r="R12" s="17">
        <v>0</v>
      </c>
      <c r="S12" s="17">
        <v>1</v>
      </c>
      <c r="T12" s="17">
        <v>1</v>
      </c>
      <c r="U12" s="17">
        <v>0</v>
      </c>
      <c r="V12" s="17">
        <v>4</v>
      </c>
    </row>
    <row r="13" spans="1:22" ht="53.25" customHeight="1" x14ac:dyDescent="0.25">
      <c r="A13" s="8">
        <v>5</v>
      </c>
      <c r="B13" s="9" t="s">
        <v>99</v>
      </c>
      <c r="C13" s="17">
        <f t="shared" si="0"/>
        <v>7</v>
      </c>
      <c r="D13" s="17">
        <v>2</v>
      </c>
      <c r="E13" s="17">
        <v>0</v>
      </c>
      <c r="F13" s="17">
        <v>0</v>
      </c>
      <c r="G13" s="17">
        <v>0</v>
      </c>
      <c r="H13" s="17">
        <v>0</v>
      </c>
      <c r="I13" s="17">
        <v>1</v>
      </c>
      <c r="J13" s="17">
        <v>0</v>
      </c>
      <c r="K13" s="17">
        <v>0</v>
      </c>
      <c r="L13" s="17">
        <v>3</v>
      </c>
      <c r="M13" s="17">
        <v>0</v>
      </c>
      <c r="N13" s="17">
        <v>0</v>
      </c>
      <c r="O13" s="17">
        <v>0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232.5" customHeight="1" x14ac:dyDescent="0.25">
      <c r="A14" s="8">
        <v>6</v>
      </c>
      <c r="B14" s="9" t="s">
        <v>100</v>
      </c>
      <c r="C14" s="17">
        <f t="shared" si="0"/>
        <v>25</v>
      </c>
      <c r="D14" s="17">
        <v>2</v>
      </c>
      <c r="E14" s="17">
        <v>0</v>
      </c>
      <c r="F14" s="17">
        <v>0</v>
      </c>
      <c r="G14" s="17">
        <v>0</v>
      </c>
      <c r="H14" s="17">
        <v>1</v>
      </c>
      <c r="I14" s="17">
        <v>0</v>
      </c>
      <c r="J14" s="17">
        <v>0</v>
      </c>
      <c r="K14" s="17">
        <v>1</v>
      </c>
      <c r="L14" s="17">
        <v>0</v>
      </c>
      <c r="M14" s="17">
        <v>0</v>
      </c>
      <c r="N14" s="17">
        <v>0</v>
      </c>
      <c r="O14" s="17">
        <v>0</v>
      </c>
      <c r="P14" s="17">
        <v>11</v>
      </c>
      <c r="Q14" s="17">
        <v>2</v>
      </c>
      <c r="R14" s="17">
        <v>0</v>
      </c>
      <c r="S14" s="17">
        <v>1</v>
      </c>
      <c r="T14" s="17">
        <v>6</v>
      </c>
      <c r="U14" s="17">
        <v>1</v>
      </c>
      <c r="V14" s="17">
        <v>0</v>
      </c>
    </row>
    <row r="15" spans="1:22" ht="45.75" customHeight="1" x14ac:dyDescent="0.25">
      <c r="A15" s="8">
        <v>7</v>
      </c>
      <c r="B15" s="13" t="s">
        <v>101</v>
      </c>
      <c r="C15" s="17">
        <f t="shared" si="0"/>
        <v>16</v>
      </c>
      <c r="D15" s="17">
        <v>2</v>
      </c>
      <c r="E15" s="17">
        <v>0</v>
      </c>
      <c r="F15" s="17">
        <v>1</v>
      </c>
      <c r="G15" s="17">
        <v>0</v>
      </c>
      <c r="H15" s="17">
        <v>1</v>
      </c>
      <c r="I15" s="17">
        <v>4</v>
      </c>
      <c r="J15" s="17">
        <v>0</v>
      </c>
      <c r="K15" s="17">
        <v>0</v>
      </c>
      <c r="L15" s="17">
        <v>3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0</v>
      </c>
      <c r="U15" s="17">
        <v>0</v>
      </c>
      <c r="V15" s="17">
        <v>4</v>
      </c>
    </row>
    <row r="16" spans="1:22" ht="81.75" customHeight="1" x14ac:dyDescent="0.25">
      <c r="A16" s="8">
        <v>8</v>
      </c>
      <c r="B16" s="18" t="s">
        <v>102</v>
      </c>
      <c r="C16" s="17">
        <f t="shared" si="0"/>
        <v>5</v>
      </c>
      <c r="D16" s="17">
        <v>0</v>
      </c>
      <c r="E16" s="17">
        <v>0</v>
      </c>
      <c r="F16" s="17">
        <v>0</v>
      </c>
      <c r="G16" s="17">
        <v>0</v>
      </c>
      <c r="H16" s="17">
        <v>2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1</v>
      </c>
      <c r="U16" s="17">
        <v>0</v>
      </c>
      <c r="V16" s="17">
        <v>0</v>
      </c>
    </row>
    <row r="17" spans="1:22" ht="75.75" customHeight="1" x14ac:dyDescent="0.25">
      <c r="A17" s="8">
        <v>9</v>
      </c>
      <c r="B17" s="18" t="s">
        <v>103</v>
      </c>
      <c r="C17" s="17">
        <f t="shared" si="0"/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101.25" customHeight="1" x14ac:dyDescent="0.25">
      <c r="A18" s="8">
        <v>10</v>
      </c>
      <c r="B18" s="13" t="s">
        <v>104</v>
      </c>
      <c r="C18" s="17">
        <f t="shared" si="0"/>
        <v>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1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63.75" customHeight="1" x14ac:dyDescent="0.25">
      <c r="A19" s="8">
        <v>11</v>
      </c>
      <c r="B19" s="13" t="s">
        <v>105</v>
      </c>
      <c r="C19" s="17">
        <f t="shared" si="0"/>
        <v>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2</v>
      </c>
      <c r="Q19" s="17">
        <v>1</v>
      </c>
      <c r="R19" s="17">
        <v>0</v>
      </c>
      <c r="S19" s="17">
        <v>0</v>
      </c>
      <c r="T19" s="17">
        <v>0</v>
      </c>
      <c r="U19" s="17">
        <v>1</v>
      </c>
      <c r="V19" s="17">
        <v>0</v>
      </c>
    </row>
    <row r="20" spans="1:22" ht="69" customHeight="1" x14ac:dyDescent="0.25">
      <c r="A20" s="8">
        <v>12</v>
      </c>
      <c r="B20" s="9" t="s">
        <v>106</v>
      </c>
      <c r="C20" s="17">
        <f t="shared" si="0"/>
        <v>19</v>
      </c>
      <c r="D20" s="17">
        <v>1</v>
      </c>
      <c r="E20" s="17">
        <v>4</v>
      </c>
      <c r="F20" s="17">
        <v>0</v>
      </c>
      <c r="G20" s="17">
        <v>0</v>
      </c>
      <c r="H20" s="17">
        <v>3</v>
      </c>
      <c r="I20" s="17">
        <v>0</v>
      </c>
      <c r="J20" s="17">
        <v>0</v>
      </c>
      <c r="K20" s="17">
        <v>0</v>
      </c>
      <c r="L20" s="17">
        <v>2</v>
      </c>
      <c r="M20" s="17">
        <v>1</v>
      </c>
      <c r="N20" s="17">
        <v>0</v>
      </c>
      <c r="O20" s="17">
        <v>0</v>
      </c>
      <c r="P20" s="17">
        <v>2</v>
      </c>
      <c r="Q20" s="17">
        <v>0</v>
      </c>
      <c r="R20" s="17">
        <v>0</v>
      </c>
      <c r="S20" s="17">
        <v>0</v>
      </c>
      <c r="T20" s="17">
        <v>3</v>
      </c>
      <c r="U20" s="17">
        <v>3</v>
      </c>
      <c r="V20" s="17">
        <v>0</v>
      </c>
    </row>
    <row r="21" spans="1:22" ht="58.5" customHeight="1" x14ac:dyDescent="0.25">
      <c r="A21" s="8">
        <v>13</v>
      </c>
      <c r="B21" s="9" t="s">
        <v>107</v>
      </c>
      <c r="C21" s="17">
        <f t="shared" si="0"/>
        <v>1</v>
      </c>
      <c r="D21" s="17">
        <v>0</v>
      </c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s="15" customFormat="1" x14ac:dyDescent="0.25">
      <c r="A22" s="91">
        <v>13</v>
      </c>
      <c r="B22" s="10" t="s">
        <v>27</v>
      </c>
      <c r="C22" s="19">
        <f>SUM(C9:C21)</f>
        <v>895</v>
      </c>
      <c r="D22" s="19">
        <f>SUM(D9:D21)</f>
        <v>48</v>
      </c>
      <c r="E22" s="19">
        <f t="shared" ref="E22:H22" si="1">SUM(E9:E21)</f>
        <v>23</v>
      </c>
      <c r="F22" s="19">
        <f t="shared" si="1"/>
        <v>115</v>
      </c>
      <c r="G22" s="19">
        <f t="shared" si="1"/>
        <v>13</v>
      </c>
      <c r="H22" s="19">
        <f t="shared" si="1"/>
        <v>49</v>
      </c>
      <c r="I22" s="19">
        <f t="shared" ref="I22:R22" si="2">SUM(I9:I21)</f>
        <v>110</v>
      </c>
      <c r="J22" s="19">
        <f t="shared" si="2"/>
        <v>1</v>
      </c>
      <c r="K22" s="19">
        <f t="shared" si="2"/>
        <v>8</v>
      </c>
      <c r="L22" s="19">
        <f t="shared" si="2"/>
        <v>58</v>
      </c>
      <c r="M22" s="19">
        <f t="shared" si="2"/>
        <v>48</v>
      </c>
      <c r="N22" s="19">
        <f t="shared" si="2"/>
        <v>0</v>
      </c>
      <c r="O22" s="19">
        <f t="shared" si="2"/>
        <v>15</v>
      </c>
      <c r="P22" s="19">
        <f t="shared" si="2"/>
        <v>164</v>
      </c>
      <c r="Q22" s="19">
        <f t="shared" si="2"/>
        <v>49</v>
      </c>
      <c r="R22" s="19">
        <f t="shared" si="2"/>
        <v>0</v>
      </c>
      <c r="S22" s="19">
        <f t="shared" ref="S22" si="3">SUM(S9:S21)</f>
        <v>42</v>
      </c>
      <c r="T22" s="19">
        <f t="shared" ref="T22" si="4">SUM(T9:T21)</f>
        <v>25</v>
      </c>
      <c r="U22" s="19">
        <f t="shared" ref="U22" si="5">SUM(U9:U21)</f>
        <v>98</v>
      </c>
      <c r="V22" s="19">
        <f t="shared" ref="V22" si="6">SUM(V9:V21)</f>
        <v>29</v>
      </c>
    </row>
    <row r="23" spans="1:22" ht="15" customHeight="1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76.25" customHeight="1" x14ac:dyDescent="0.25">
      <c r="A24" s="8">
        <v>14</v>
      </c>
      <c r="B24" s="11" t="s">
        <v>108</v>
      </c>
      <c r="C24" s="17">
        <f>SUM(D24:V24)</f>
        <v>20</v>
      </c>
      <c r="D24" s="17">
        <v>5</v>
      </c>
      <c r="E24" s="17">
        <v>2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3</v>
      </c>
      <c r="L24" s="17">
        <v>3</v>
      </c>
      <c r="M24" s="17">
        <v>0</v>
      </c>
      <c r="N24" s="17">
        <v>0</v>
      </c>
      <c r="O24" s="17">
        <v>0</v>
      </c>
      <c r="P24" s="17">
        <v>3</v>
      </c>
      <c r="Q24" s="17">
        <v>1</v>
      </c>
      <c r="R24" s="17">
        <v>1</v>
      </c>
      <c r="S24" s="17">
        <v>0</v>
      </c>
      <c r="T24" s="17">
        <v>0</v>
      </c>
      <c r="U24" s="17">
        <v>1</v>
      </c>
      <c r="V24" s="17">
        <v>0</v>
      </c>
    </row>
    <row r="25" spans="1:22" s="15" customFormat="1" ht="14.25" customHeight="1" x14ac:dyDescent="0.25">
      <c r="A25" s="91">
        <v>1</v>
      </c>
      <c r="B25" s="10" t="s">
        <v>27</v>
      </c>
      <c r="C25" s="77">
        <f>SUM(C24)</f>
        <v>20</v>
      </c>
      <c r="D25" s="19">
        <f t="shared" ref="D25" si="7">SUM(D24)</f>
        <v>5</v>
      </c>
      <c r="E25" s="19">
        <f t="shared" ref="E25:H25" si="8">SUM(E24)</f>
        <v>2</v>
      </c>
      <c r="F25" s="19">
        <f t="shared" si="8"/>
        <v>0</v>
      </c>
      <c r="G25" s="19">
        <f t="shared" si="8"/>
        <v>0</v>
      </c>
      <c r="H25" s="19">
        <f t="shared" si="8"/>
        <v>0</v>
      </c>
      <c r="I25" s="19">
        <f t="shared" ref="I25:R25" si="9">SUM(I24)</f>
        <v>1</v>
      </c>
      <c r="J25" s="19">
        <f t="shared" si="9"/>
        <v>0</v>
      </c>
      <c r="K25" s="19">
        <f t="shared" si="9"/>
        <v>3</v>
      </c>
      <c r="L25" s="19">
        <f t="shared" si="9"/>
        <v>3</v>
      </c>
      <c r="M25" s="19">
        <f t="shared" si="9"/>
        <v>0</v>
      </c>
      <c r="N25" s="19">
        <f t="shared" si="9"/>
        <v>0</v>
      </c>
      <c r="O25" s="19">
        <f t="shared" si="9"/>
        <v>0</v>
      </c>
      <c r="P25" s="19">
        <f t="shared" si="9"/>
        <v>3</v>
      </c>
      <c r="Q25" s="19">
        <f t="shared" si="9"/>
        <v>1</v>
      </c>
      <c r="R25" s="19">
        <f t="shared" si="9"/>
        <v>1</v>
      </c>
      <c r="S25" s="19">
        <f t="shared" ref="S25" si="10">SUM(S24)</f>
        <v>0</v>
      </c>
      <c r="T25" s="19">
        <f t="shared" ref="T25" si="11">SUM(T24)</f>
        <v>0</v>
      </c>
      <c r="U25" s="19">
        <f t="shared" ref="U25" si="12">SUM(U24)</f>
        <v>1</v>
      </c>
      <c r="V25" s="19">
        <f t="shared" ref="V25" si="13">SUM(V24)</f>
        <v>0</v>
      </c>
    </row>
    <row r="26" spans="1:22" ht="0.75" hidden="1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76.25" hidden="1" customHeight="1" x14ac:dyDescent="0.25">
      <c r="A27" s="8">
        <v>14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hidden="1" x14ac:dyDescent="0.25">
      <c r="A28" s="91">
        <v>1</v>
      </c>
      <c r="B28" s="10" t="s">
        <v>27</v>
      </c>
      <c r="C28" s="19">
        <f>SUM(C27)</f>
        <v>0</v>
      </c>
      <c r="D28" s="19">
        <f t="shared" ref="D28:V28" si="14">SUM(D27)</f>
        <v>0</v>
      </c>
      <c r="E28" s="19">
        <f t="shared" si="14"/>
        <v>0</v>
      </c>
      <c r="F28" s="19">
        <f t="shared" si="14"/>
        <v>0</v>
      </c>
      <c r="G28" s="19">
        <f t="shared" si="14"/>
        <v>0</v>
      </c>
      <c r="H28" s="19">
        <f t="shared" si="14"/>
        <v>0</v>
      </c>
      <c r="I28" s="19">
        <f t="shared" si="14"/>
        <v>0</v>
      </c>
      <c r="J28" s="19">
        <f t="shared" si="14"/>
        <v>0</v>
      </c>
      <c r="K28" s="19">
        <f t="shared" si="14"/>
        <v>0</v>
      </c>
      <c r="L28" s="19">
        <f t="shared" si="14"/>
        <v>0</v>
      </c>
      <c r="M28" s="19">
        <f t="shared" si="14"/>
        <v>0</v>
      </c>
      <c r="N28" s="19">
        <f t="shared" si="14"/>
        <v>0</v>
      </c>
      <c r="O28" s="19">
        <f t="shared" si="14"/>
        <v>0</v>
      </c>
      <c r="P28" s="19">
        <f t="shared" si="14"/>
        <v>0</v>
      </c>
      <c r="Q28" s="19">
        <f t="shared" si="14"/>
        <v>0</v>
      </c>
      <c r="R28" s="19">
        <f t="shared" si="14"/>
        <v>0</v>
      </c>
      <c r="S28" s="19">
        <f t="shared" si="14"/>
        <v>0</v>
      </c>
      <c r="T28" s="19">
        <f t="shared" si="14"/>
        <v>0</v>
      </c>
      <c r="U28" s="19">
        <f t="shared" si="14"/>
        <v>0</v>
      </c>
      <c r="V28" s="19">
        <f t="shared" si="14"/>
        <v>0</v>
      </c>
    </row>
    <row r="29" spans="1:22" ht="15" customHeight="1" x14ac:dyDescent="0.25">
      <c r="A29" s="8"/>
      <c r="B29" s="116" t="s">
        <v>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ht="93.75" customHeight="1" x14ac:dyDescent="0.25">
      <c r="A30" s="8">
        <v>15</v>
      </c>
      <c r="B30" s="11" t="s">
        <v>109</v>
      </c>
      <c r="C30" s="34">
        <f>SUM(D30:V30)</f>
        <v>0</v>
      </c>
      <c r="D30" s="34">
        <v>0</v>
      </c>
      <c r="E30" s="1" t="s">
        <v>175</v>
      </c>
      <c r="F30" s="1" t="s">
        <v>175</v>
      </c>
      <c r="G30" s="1" t="s">
        <v>175</v>
      </c>
      <c r="H30" s="1" t="s">
        <v>175</v>
      </c>
      <c r="I30" s="1" t="s">
        <v>175</v>
      </c>
      <c r="J30" s="1" t="s">
        <v>175</v>
      </c>
      <c r="K30" s="1" t="s">
        <v>175</v>
      </c>
      <c r="L30" s="1" t="s">
        <v>175</v>
      </c>
      <c r="M30" s="1" t="s">
        <v>175</v>
      </c>
      <c r="N30" s="1" t="s">
        <v>175</v>
      </c>
      <c r="O30" s="1" t="s">
        <v>175</v>
      </c>
      <c r="P30" s="1" t="s">
        <v>175</v>
      </c>
      <c r="Q30" s="1" t="s">
        <v>175</v>
      </c>
      <c r="R30" s="1" t="s">
        <v>175</v>
      </c>
      <c r="S30" s="1" t="s">
        <v>175</v>
      </c>
      <c r="T30" s="1" t="s">
        <v>175</v>
      </c>
      <c r="U30" s="1" t="s">
        <v>175</v>
      </c>
      <c r="V30" s="1" t="s">
        <v>175</v>
      </c>
    </row>
    <row r="31" spans="1:22" ht="178.5" customHeight="1" x14ac:dyDescent="0.25">
      <c r="A31" s="8">
        <v>16</v>
      </c>
      <c r="B31" s="11" t="s">
        <v>110</v>
      </c>
      <c r="C31" s="34">
        <f>SUM(D31:V31)</f>
        <v>0</v>
      </c>
      <c r="D31" s="34">
        <v>0</v>
      </c>
      <c r="E31" s="1" t="s">
        <v>175</v>
      </c>
      <c r="F31" s="1" t="s">
        <v>175</v>
      </c>
      <c r="G31" s="1" t="s">
        <v>175</v>
      </c>
      <c r="H31" s="1" t="s">
        <v>175</v>
      </c>
      <c r="I31" s="1" t="s">
        <v>175</v>
      </c>
      <c r="J31" s="1" t="s">
        <v>175</v>
      </c>
      <c r="K31" s="1" t="s">
        <v>175</v>
      </c>
      <c r="L31" s="1" t="s">
        <v>175</v>
      </c>
      <c r="M31" s="1" t="s">
        <v>175</v>
      </c>
      <c r="N31" s="1" t="s">
        <v>175</v>
      </c>
      <c r="O31" s="1" t="s">
        <v>175</v>
      </c>
      <c r="P31" s="1" t="s">
        <v>175</v>
      </c>
      <c r="Q31" s="1" t="s">
        <v>175</v>
      </c>
      <c r="R31" s="1" t="s">
        <v>175</v>
      </c>
      <c r="S31" s="1" t="s">
        <v>175</v>
      </c>
      <c r="T31" s="1" t="s">
        <v>175</v>
      </c>
      <c r="U31" s="1" t="s">
        <v>175</v>
      </c>
      <c r="V31" s="1" t="s">
        <v>175</v>
      </c>
    </row>
    <row r="32" spans="1:22" ht="165.75" customHeight="1" x14ac:dyDescent="0.25">
      <c r="A32" s="8">
        <v>17</v>
      </c>
      <c r="B32" s="11" t="s">
        <v>111</v>
      </c>
      <c r="C32" s="34">
        <f>SUM(D32:V32)</f>
        <v>0</v>
      </c>
      <c r="D32" s="34">
        <v>0</v>
      </c>
      <c r="E32" s="1" t="s">
        <v>175</v>
      </c>
      <c r="F32" s="1" t="s">
        <v>175</v>
      </c>
      <c r="G32" s="1" t="s">
        <v>175</v>
      </c>
      <c r="H32" s="1" t="s">
        <v>175</v>
      </c>
      <c r="I32" s="1" t="s">
        <v>175</v>
      </c>
      <c r="J32" s="1" t="s">
        <v>175</v>
      </c>
      <c r="K32" s="1" t="s">
        <v>175</v>
      </c>
      <c r="L32" s="1" t="s">
        <v>175</v>
      </c>
      <c r="M32" s="1" t="s">
        <v>175</v>
      </c>
      <c r="N32" s="1" t="s">
        <v>175</v>
      </c>
      <c r="O32" s="1" t="s">
        <v>175</v>
      </c>
      <c r="P32" s="1" t="s">
        <v>175</v>
      </c>
      <c r="Q32" s="1" t="s">
        <v>175</v>
      </c>
      <c r="R32" s="1" t="s">
        <v>175</v>
      </c>
      <c r="S32" s="1" t="s">
        <v>175</v>
      </c>
      <c r="T32" s="1" t="s">
        <v>175</v>
      </c>
      <c r="U32" s="1" t="s">
        <v>175</v>
      </c>
      <c r="V32" s="1" t="s">
        <v>175</v>
      </c>
    </row>
    <row r="33" spans="1:22" ht="53.25" customHeight="1" x14ac:dyDescent="0.25">
      <c r="A33" s="8">
        <v>18</v>
      </c>
      <c r="B33" s="11" t="s">
        <v>112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23.75" customHeight="1" x14ac:dyDescent="0.25">
      <c r="A34" s="8">
        <v>19</v>
      </c>
      <c r="B34" s="11" t="s">
        <v>113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s="15" customFormat="1" x14ac:dyDescent="0.25">
      <c r="A35" s="91">
        <v>5</v>
      </c>
      <c r="B35" s="10" t="s">
        <v>27</v>
      </c>
      <c r="C35" s="19">
        <f>SUM(C30:C34)</f>
        <v>0</v>
      </c>
      <c r="D35" s="19">
        <f t="shared" ref="D35:V35" si="15">SUM(D30:D34)</f>
        <v>0</v>
      </c>
      <c r="E35" s="19">
        <f t="shared" si="15"/>
        <v>0</v>
      </c>
      <c r="F35" s="19">
        <f t="shared" ref="F35:H35" si="16">SUM(F30:F34)</f>
        <v>0</v>
      </c>
      <c r="G35" s="19">
        <f t="shared" si="16"/>
        <v>0</v>
      </c>
      <c r="H35" s="19">
        <f t="shared" si="16"/>
        <v>0</v>
      </c>
      <c r="I35" s="19">
        <f t="shared" si="15"/>
        <v>0</v>
      </c>
      <c r="J35" s="19">
        <f t="shared" ref="J35:R35" si="17">SUM(J30:J34)</f>
        <v>0</v>
      </c>
      <c r="K35" s="19">
        <f t="shared" si="17"/>
        <v>0</v>
      </c>
      <c r="L35" s="19">
        <f t="shared" si="17"/>
        <v>0</v>
      </c>
      <c r="M35" s="19">
        <f t="shared" si="17"/>
        <v>0</v>
      </c>
      <c r="N35" s="19">
        <f t="shared" si="17"/>
        <v>0</v>
      </c>
      <c r="O35" s="19">
        <f t="shared" si="17"/>
        <v>0</v>
      </c>
      <c r="P35" s="19">
        <f t="shared" si="17"/>
        <v>0</v>
      </c>
      <c r="Q35" s="19">
        <f t="shared" si="17"/>
        <v>0</v>
      </c>
      <c r="R35" s="19">
        <f t="shared" si="17"/>
        <v>0</v>
      </c>
      <c r="S35" s="19">
        <f t="shared" si="15"/>
        <v>0</v>
      </c>
      <c r="T35" s="19">
        <f t="shared" si="15"/>
        <v>0</v>
      </c>
      <c r="U35" s="19">
        <f t="shared" si="15"/>
        <v>0</v>
      </c>
      <c r="V35" s="19">
        <f t="shared" si="15"/>
        <v>0</v>
      </c>
    </row>
    <row r="36" spans="1:22" ht="15" customHeight="1" x14ac:dyDescent="0.25">
      <c r="A36" s="8"/>
      <c r="B36" s="116" t="s">
        <v>23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</row>
    <row r="37" spans="1:22" ht="45" x14ac:dyDescent="0.25">
      <c r="A37" s="8">
        <v>20</v>
      </c>
      <c r="B37" s="13" t="s">
        <v>24</v>
      </c>
      <c r="C37" s="17">
        <f t="shared" ref="C37:C44" si="18">SUM(D37:V37)</f>
        <v>50</v>
      </c>
      <c r="D37" s="17">
        <v>3</v>
      </c>
      <c r="E37" s="17">
        <v>2</v>
      </c>
      <c r="F37" s="17">
        <v>0</v>
      </c>
      <c r="G37" s="17">
        <v>1</v>
      </c>
      <c r="H37" s="17">
        <v>0</v>
      </c>
      <c r="I37" s="17">
        <v>0</v>
      </c>
      <c r="J37" s="17">
        <v>1</v>
      </c>
      <c r="K37" s="17">
        <v>1</v>
      </c>
      <c r="L37" s="17">
        <v>1</v>
      </c>
      <c r="M37" s="17">
        <v>1</v>
      </c>
      <c r="N37" s="17">
        <v>35</v>
      </c>
      <c r="O37" s="17">
        <v>0</v>
      </c>
      <c r="P37" s="17">
        <v>4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</row>
    <row r="38" spans="1:22" ht="75" x14ac:dyDescent="0.25">
      <c r="A38" s="8">
        <v>21</v>
      </c>
      <c r="B38" s="13" t="s">
        <v>45</v>
      </c>
      <c r="C38" s="17">
        <f t="shared" si="18"/>
        <v>3082</v>
      </c>
      <c r="D38" s="17">
        <v>287</v>
      </c>
      <c r="E38" s="17">
        <v>152</v>
      </c>
      <c r="F38" s="17">
        <v>59</v>
      </c>
      <c r="G38" s="17">
        <v>30</v>
      </c>
      <c r="H38" s="17">
        <v>33</v>
      </c>
      <c r="I38" s="17">
        <v>20</v>
      </c>
      <c r="J38" s="17">
        <v>73</v>
      </c>
      <c r="K38" s="17">
        <v>422</v>
      </c>
      <c r="L38" s="17">
        <v>502</v>
      </c>
      <c r="M38" s="17">
        <v>73</v>
      </c>
      <c r="N38" s="17">
        <v>106</v>
      </c>
      <c r="O38" s="17">
        <v>17</v>
      </c>
      <c r="P38" s="17">
        <v>805</v>
      </c>
      <c r="Q38" s="17">
        <v>118</v>
      </c>
      <c r="R38" s="17">
        <v>171</v>
      </c>
      <c r="S38" s="17">
        <v>95</v>
      </c>
      <c r="T38" s="17">
        <v>27</v>
      </c>
      <c r="U38" s="17">
        <v>39</v>
      </c>
      <c r="V38" s="17">
        <v>53</v>
      </c>
    </row>
    <row r="39" spans="1:22" ht="119.25" customHeight="1" x14ac:dyDescent="0.25">
      <c r="A39" s="8">
        <v>22</v>
      </c>
      <c r="B39" s="13" t="s">
        <v>117</v>
      </c>
      <c r="C39" s="17">
        <f t="shared" si="18"/>
        <v>268</v>
      </c>
      <c r="D39" s="17">
        <v>41</v>
      </c>
      <c r="E39" s="17">
        <v>46</v>
      </c>
      <c r="F39" s="17">
        <v>3</v>
      </c>
      <c r="G39" s="17">
        <v>18</v>
      </c>
      <c r="H39" s="17">
        <v>0</v>
      </c>
      <c r="I39" s="17">
        <v>1</v>
      </c>
      <c r="J39" s="17">
        <v>16</v>
      </c>
      <c r="K39" s="17">
        <v>71</v>
      </c>
      <c r="L39" s="17">
        <v>60</v>
      </c>
      <c r="M39" s="17">
        <v>1</v>
      </c>
      <c r="N39" s="17">
        <v>0</v>
      </c>
      <c r="O39" s="17">
        <v>0</v>
      </c>
      <c r="P39" s="17">
        <v>0</v>
      </c>
      <c r="Q39" s="17">
        <v>0</v>
      </c>
      <c r="R39" s="17">
        <v>3</v>
      </c>
      <c r="S39" s="17">
        <v>0</v>
      </c>
      <c r="T39" s="17">
        <v>3</v>
      </c>
      <c r="U39" s="17">
        <v>0</v>
      </c>
      <c r="V39" s="17">
        <v>5</v>
      </c>
    </row>
    <row r="40" spans="1:22" ht="55.5" hidden="1" customHeight="1" x14ac:dyDescent="0.25">
      <c r="A40" s="8"/>
      <c r="B40" s="13" t="s">
        <v>118</v>
      </c>
      <c r="C40" s="17">
        <f t="shared" ref="C40" si="19">SUM(D40:V40)</f>
        <v>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75" x14ac:dyDescent="0.25">
      <c r="A41" s="8">
        <v>23</v>
      </c>
      <c r="B41" s="13" t="s">
        <v>173</v>
      </c>
      <c r="C41" s="17">
        <f t="shared" si="18"/>
        <v>1325</v>
      </c>
      <c r="D41" s="17">
        <v>368</v>
      </c>
      <c r="E41" s="17">
        <v>14</v>
      </c>
      <c r="F41" s="17">
        <v>13</v>
      </c>
      <c r="G41" s="17">
        <v>4</v>
      </c>
      <c r="H41" s="17">
        <v>32</v>
      </c>
      <c r="I41" s="17">
        <v>15</v>
      </c>
      <c r="J41" s="17">
        <v>37</v>
      </c>
      <c r="K41" s="17">
        <v>293</v>
      </c>
      <c r="L41" s="17">
        <v>102</v>
      </c>
      <c r="M41" s="17">
        <v>42</v>
      </c>
      <c r="N41" s="17">
        <v>44</v>
      </c>
      <c r="O41" s="17">
        <v>2</v>
      </c>
      <c r="P41" s="17">
        <v>229</v>
      </c>
      <c r="Q41" s="17">
        <v>57</v>
      </c>
      <c r="R41" s="17">
        <v>2</v>
      </c>
      <c r="S41" s="17">
        <v>20</v>
      </c>
      <c r="T41" s="17">
        <v>16</v>
      </c>
      <c r="U41" s="17">
        <v>13</v>
      </c>
      <c r="V41" s="17">
        <v>22</v>
      </c>
    </row>
    <row r="42" spans="1:22" ht="90" x14ac:dyDescent="0.25">
      <c r="A42" s="8">
        <v>24</v>
      </c>
      <c r="B42" s="13" t="s">
        <v>114</v>
      </c>
      <c r="C42" s="17">
        <f t="shared" si="18"/>
        <v>501</v>
      </c>
      <c r="D42" s="17">
        <v>78</v>
      </c>
      <c r="E42" s="17">
        <v>10</v>
      </c>
      <c r="F42" s="17">
        <v>6</v>
      </c>
      <c r="G42" s="17">
        <v>4</v>
      </c>
      <c r="H42" s="17">
        <v>14</v>
      </c>
      <c r="I42" s="17">
        <v>7</v>
      </c>
      <c r="J42" s="17">
        <v>30</v>
      </c>
      <c r="K42" s="17">
        <v>102</v>
      </c>
      <c r="L42" s="17">
        <v>29</v>
      </c>
      <c r="M42" s="17">
        <v>22</v>
      </c>
      <c r="N42" s="17">
        <v>23</v>
      </c>
      <c r="O42" s="17">
        <v>0</v>
      </c>
      <c r="P42" s="17">
        <v>120</v>
      </c>
      <c r="Q42" s="17">
        <v>15</v>
      </c>
      <c r="R42" s="17">
        <v>0</v>
      </c>
      <c r="S42" s="17">
        <v>8</v>
      </c>
      <c r="T42" s="17">
        <v>9</v>
      </c>
      <c r="U42" s="17">
        <v>6</v>
      </c>
      <c r="V42" s="17">
        <v>18</v>
      </c>
    </row>
    <row r="43" spans="1:22" ht="150" x14ac:dyDescent="0.25">
      <c r="A43" s="8">
        <v>25</v>
      </c>
      <c r="B43" s="13" t="s">
        <v>115</v>
      </c>
      <c r="C43" s="17">
        <f t="shared" si="18"/>
        <v>3948</v>
      </c>
      <c r="D43" s="17">
        <v>799</v>
      </c>
      <c r="E43" s="17">
        <v>143</v>
      </c>
      <c r="F43" s="17">
        <v>0</v>
      </c>
      <c r="G43" s="17">
        <v>86</v>
      </c>
      <c r="H43" s="17">
        <v>128</v>
      </c>
      <c r="I43" s="17">
        <v>141</v>
      </c>
      <c r="J43" s="17">
        <v>135</v>
      </c>
      <c r="K43" s="17">
        <v>882</v>
      </c>
      <c r="L43" s="17">
        <v>441</v>
      </c>
      <c r="M43" s="17">
        <v>223</v>
      </c>
      <c r="N43" s="17">
        <v>148</v>
      </c>
      <c r="O43" s="17">
        <v>0</v>
      </c>
      <c r="P43" s="17">
        <v>308</v>
      </c>
      <c r="Q43" s="17">
        <v>303</v>
      </c>
      <c r="R43" s="17">
        <v>0</v>
      </c>
      <c r="S43" s="17">
        <v>61</v>
      </c>
      <c r="T43" s="17">
        <v>5</v>
      </c>
      <c r="U43" s="17">
        <v>43</v>
      </c>
      <c r="V43" s="17">
        <v>102</v>
      </c>
    </row>
    <row r="44" spans="1:22" ht="120" x14ac:dyDescent="0.25">
      <c r="A44" s="8">
        <v>26</v>
      </c>
      <c r="B44" s="13" t="s">
        <v>116</v>
      </c>
      <c r="C44" s="17">
        <f t="shared" si="18"/>
        <v>659</v>
      </c>
      <c r="D44" s="17">
        <v>143</v>
      </c>
      <c r="E44" s="17">
        <v>2</v>
      </c>
      <c r="F44" s="17">
        <v>0</v>
      </c>
      <c r="G44" s="17">
        <v>0</v>
      </c>
      <c r="H44" s="17">
        <v>2</v>
      </c>
      <c r="I44" s="17">
        <v>1</v>
      </c>
      <c r="J44" s="17">
        <v>37</v>
      </c>
      <c r="K44" s="17">
        <v>339</v>
      </c>
      <c r="L44" s="17">
        <v>6</v>
      </c>
      <c r="M44" s="17">
        <v>5</v>
      </c>
      <c r="N44" s="17">
        <v>4</v>
      </c>
      <c r="O44" s="17">
        <v>0</v>
      </c>
      <c r="P44" s="17">
        <v>106</v>
      </c>
      <c r="Q44" s="17">
        <v>4</v>
      </c>
      <c r="R44" s="17">
        <v>0</v>
      </c>
      <c r="S44" s="17">
        <v>8</v>
      </c>
      <c r="T44" s="17">
        <v>1</v>
      </c>
      <c r="U44" s="17">
        <v>0</v>
      </c>
      <c r="V44" s="17">
        <v>1</v>
      </c>
    </row>
    <row r="45" spans="1:22" s="15" customFormat="1" x14ac:dyDescent="0.25">
      <c r="A45" s="91">
        <v>7</v>
      </c>
      <c r="B45" s="10" t="s">
        <v>27</v>
      </c>
      <c r="C45" s="20">
        <f>SUM(C37:C44)</f>
        <v>9833</v>
      </c>
      <c r="D45" s="20">
        <f t="shared" ref="D45:V45" si="20">SUM(D37:D44)</f>
        <v>1719</v>
      </c>
      <c r="E45" s="20">
        <f t="shared" si="20"/>
        <v>369</v>
      </c>
      <c r="F45" s="20">
        <f t="shared" si="20"/>
        <v>81</v>
      </c>
      <c r="G45" s="20">
        <f t="shared" si="20"/>
        <v>143</v>
      </c>
      <c r="H45" s="20">
        <f t="shared" si="20"/>
        <v>209</v>
      </c>
      <c r="I45" s="20">
        <f t="shared" si="20"/>
        <v>185</v>
      </c>
      <c r="J45" s="20">
        <f t="shared" si="20"/>
        <v>329</v>
      </c>
      <c r="K45" s="20">
        <f t="shared" si="20"/>
        <v>2110</v>
      </c>
      <c r="L45" s="20">
        <f t="shared" si="20"/>
        <v>1141</v>
      </c>
      <c r="M45" s="20">
        <f t="shared" si="20"/>
        <v>367</v>
      </c>
      <c r="N45" s="20">
        <f t="shared" si="20"/>
        <v>360</v>
      </c>
      <c r="O45" s="20">
        <f t="shared" si="20"/>
        <v>19</v>
      </c>
      <c r="P45" s="20">
        <f t="shared" si="20"/>
        <v>1572</v>
      </c>
      <c r="Q45" s="20">
        <f t="shared" si="20"/>
        <v>498</v>
      </c>
      <c r="R45" s="20">
        <f t="shared" si="20"/>
        <v>176</v>
      </c>
      <c r="S45" s="20">
        <f t="shared" si="20"/>
        <v>192</v>
      </c>
      <c r="T45" s="20">
        <f t="shared" si="20"/>
        <v>61</v>
      </c>
      <c r="U45" s="20">
        <f t="shared" si="20"/>
        <v>101</v>
      </c>
      <c r="V45" s="20">
        <f t="shared" si="20"/>
        <v>201</v>
      </c>
    </row>
    <row r="46" spans="1:22" ht="15" customHeight="1" x14ac:dyDescent="0.25">
      <c r="A46" s="8"/>
      <c r="B46" s="116" t="s">
        <v>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</row>
    <row r="47" spans="1:22" ht="49.5" customHeight="1" x14ac:dyDescent="0.25">
      <c r="A47" s="8">
        <v>27</v>
      </c>
      <c r="B47" s="12" t="s">
        <v>37</v>
      </c>
      <c r="C47" s="17">
        <f>SUM(D47:V47)</f>
        <v>22</v>
      </c>
      <c r="D47" s="17">
        <v>1</v>
      </c>
      <c r="E47" s="17">
        <v>0</v>
      </c>
      <c r="F47" s="17">
        <v>0</v>
      </c>
      <c r="G47" s="17">
        <v>0</v>
      </c>
      <c r="H47" s="17">
        <v>1</v>
      </c>
      <c r="I47" s="17">
        <v>1</v>
      </c>
      <c r="J47" s="17">
        <v>5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7</v>
      </c>
      <c r="Q47" s="17">
        <v>0</v>
      </c>
      <c r="R47" s="17">
        <v>1</v>
      </c>
      <c r="S47" s="17">
        <v>6</v>
      </c>
      <c r="T47" s="17">
        <v>0</v>
      </c>
      <c r="U47" s="17">
        <v>0</v>
      </c>
      <c r="V47" s="17">
        <v>0</v>
      </c>
    </row>
    <row r="48" spans="1:22" ht="59.25" customHeight="1" x14ac:dyDescent="0.25">
      <c r="A48" s="8">
        <v>28</v>
      </c>
      <c r="B48" s="13" t="s">
        <v>119</v>
      </c>
      <c r="C48" s="17">
        <f>SUM(D48:V48)</f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</row>
    <row r="49" spans="1:22" ht="97.5" customHeight="1" x14ac:dyDescent="0.25">
      <c r="A49" s="8">
        <v>29</v>
      </c>
      <c r="B49" s="13" t="s">
        <v>120</v>
      </c>
      <c r="C49" s="17">
        <f>SUM(D49:V49)</f>
        <v>2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1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</row>
    <row r="50" spans="1:22" s="15" customFormat="1" x14ac:dyDescent="0.25">
      <c r="A50" s="91">
        <v>3</v>
      </c>
      <c r="B50" s="10" t="s">
        <v>27</v>
      </c>
      <c r="C50" s="19">
        <f>SUM(C47:C49)</f>
        <v>24</v>
      </c>
      <c r="D50" s="19">
        <f t="shared" ref="D50:V50" si="21">SUM(D47:D49)</f>
        <v>1</v>
      </c>
      <c r="E50" s="19">
        <f t="shared" si="21"/>
        <v>0</v>
      </c>
      <c r="F50" s="19">
        <f t="shared" ref="F50:H50" si="22">SUM(F47:F49)</f>
        <v>0</v>
      </c>
      <c r="G50" s="19">
        <f t="shared" si="22"/>
        <v>0</v>
      </c>
      <c r="H50" s="19">
        <f t="shared" si="22"/>
        <v>2</v>
      </c>
      <c r="I50" s="19">
        <f t="shared" si="21"/>
        <v>1</v>
      </c>
      <c r="J50" s="19">
        <f t="shared" ref="J50:R50" si="23">SUM(J47:J49)</f>
        <v>5</v>
      </c>
      <c r="K50" s="19">
        <f t="shared" si="23"/>
        <v>0</v>
      </c>
      <c r="L50" s="19">
        <f t="shared" si="23"/>
        <v>0</v>
      </c>
      <c r="M50" s="19">
        <f t="shared" si="23"/>
        <v>0</v>
      </c>
      <c r="N50" s="19">
        <f t="shared" si="23"/>
        <v>0</v>
      </c>
      <c r="O50" s="19">
        <f t="shared" si="23"/>
        <v>0</v>
      </c>
      <c r="P50" s="19">
        <f t="shared" si="23"/>
        <v>8</v>
      </c>
      <c r="Q50" s="19">
        <f t="shared" si="23"/>
        <v>0</v>
      </c>
      <c r="R50" s="19">
        <f t="shared" si="23"/>
        <v>1</v>
      </c>
      <c r="S50" s="19">
        <f t="shared" si="21"/>
        <v>6</v>
      </c>
      <c r="T50" s="19">
        <f t="shared" si="21"/>
        <v>0</v>
      </c>
      <c r="U50" s="19">
        <f t="shared" si="21"/>
        <v>0</v>
      </c>
      <c r="V50" s="19">
        <f t="shared" si="21"/>
        <v>0</v>
      </c>
    </row>
    <row r="51" spans="1:22" ht="36" customHeight="1" x14ac:dyDescent="0.25">
      <c r="A51" s="8"/>
      <c r="B51" s="116" t="s">
        <v>51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</row>
    <row r="52" spans="1:22" ht="77.25" customHeight="1" x14ac:dyDescent="0.25">
      <c r="A52" s="8">
        <v>30</v>
      </c>
      <c r="B52" s="11" t="s">
        <v>121</v>
      </c>
      <c r="C52" s="17">
        <f>SUM(D52:V52)</f>
        <v>15402</v>
      </c>
      <c r="D52" s="17">
        <v>1961</v>
      </c>
      <c r="E52" s="17">
        <v>701</v>
      </c>
      <c r="F52" s="17">
        <v>245</v>
      </c>
      <c r="G52" s="17">
        <v>69</v>
      </c>
      <c r="H52" s="17">
        <v>287</v>
      </c>
      <c r="I52" s="17">
        <v>244</v>
      </c>
      <c r="J52" s="17">
        <v>990</v>
      </c>
      <c r="K52" s="17">
        <v>2988</v>
      </c>
      <c r="L52" s="17">
        <v>1157</v>
      </c>
      <c r="M52" s="17">
        <v>197</v>
      </c>
      <c r="N52" s="17">
        <v>260</v>
      </c>
      <c r="O52" s="17">
        <v>98</v>
      </c>
      <c r="P52" s="17">
        <v>2777</v>
      </c>
      <c r="Q52" s="17">
        <v>832</v>
      </c>
      <c r="R52" s="17">
        <v>598</v>
      </c>
      <c r="S52" s="17">
        <v>1590</v>
      </c>
      <c r="T52" s="17">
        <v>39</v>
      </c>
      <c r="U52" s="17">
        <v>172</v>
      </c>
      <c r="V52" s="17">
        <v>197</v>
      </c>
    </row>
    <row r="53" spans="1:22" ht="57" customHeight="1" x14ac:dyDescent="0.25">
      <c r="A53" s="8">
        <v>31</v>
      </c>
      <c r="B53" s="11" t="s">
        <v>122</v>
      </c>
      <c r="C53" s="17">
        <f>SUM(D53:V53)</f>
        <v>8754</v>
      </c>
      <c r="D53" s="17">
        <v>1357</v>
      </c>
      <c r="E53" s="17">
        <v>407</v>
      </c>
      <c r="F53" s="17">
        <v>113</v>
      </c>
      <c r="G53" s="17">
        <v>28</v>
      </c>
      <c r="H53" s="17">
        <v>11</v>
      </c>
      <c r="I53" s="17">
        <v>53</v>
      </c>
      <c r="J53" s="17">
        <v>601</v>
      </c>
      <c r="K53" s="17">
        <v>1819</v>
      </c>
      <c r="L53" s="17">
        <v>746</v>
      </c>
      <c r="M53" s="17">
        <v>175</v>
      </c>
      <c r="N53" s="17">
        <v>143</v>
      </c>
      <c r="O53" s="17">
        <v>24</v>
      </c>
      <c r="P53" s="17">
        <v>1914</v>
      </c>
      <c r="Q53" s="17">
        <v>461</v>
      </c>
      <c r="R53" s="17">
        <v>198</v>
      </c>
      <c r="S53" s="17">
        <v>568</v>
      </c>
      <c r="T53" s="17">
        <v>3</v>
      </c>
      <c r="U53" s="17">
        <v>58</v>
      </c>
      <c r="V53" s="17">
        <v>75</v>
      </c>
    </row>
    <row r="54" spans="1:22" ht="240" hidden="1" x14ac:dyDescent="0.25">
      <c r="A54" s="8">
        <v>33</v>
      </c>
      <c r="B54" s="14" t="s">
        <v>124</v>
      </c>
      <c r="C54" s="17">
        <f>SUM(D54:V54)</f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</row>
    <row r="55" spans="1:22" s="15" customFormat="1" x14ac:dyDescent="0.25">
      <c r="A55" s="91">
        <v>2</v>
      </c>
      <c r="B55" s="10" t="s">
        <v>27</v>
      </c>
      <c r="C55" s="20">
        <f>SUM(C52:C54)</f>
        <v>24156</v>
      </c>
      <c r="D55" s="20">
        <f t="shared" ref="D55:V55" si="24">SUM(D52:D54)</f>
        <v>3318</v>
      </c>
      <c r="E55" s="20">
        <f t="shared" si="24"/>
        <v>1108</v>
      </c>
      <c r="F55" s="20">
        <f t="shared" si="24"/>
        <v>358</v>
      </c>
      <c r="G55" s="20">
        <f t="shared" si="24"/>
        <v>97</v>
      </c>
      <c r="H55" s="20">
        <f t="shared" si="24"/>
        <v>298</v>
      </c>
      <c r="I55" s="20">
        <f t="shared" si="24"/>
        <v>297</v>
      </c>
      <c r="J55" s="20">
        <f t="shared" si="24"/>
        <v>1591</v>
      </c>
      <c r="K55" s="20">
        <f t="shared" si="24"/>
        <v>4807</v>
      </c>
      <c r="L55" s="20">
        <f t="shared" si="24"/>
        <v>1903</v>
      </c>
      <c r="M55" s="20">
        <f t="shared" si="24"/>
        <v>372</v>
      </c>
      <c r="N55" s="20">
        <f t="shared" si="24"/>
        <v>403</v>
      </c>
      <c r="O55" s="20">
        <f t="shared" si="24"/>
        <v>122</v>
      </c>
      <c r="P55" s="20">
        <f t="shared" si="24"/>
        <v>4691</v>
      </c>
      <c r="Q55" s="20">
        <f t="shared" si="24"/>
        <v>1293</v>
      </c>
      <c r="R55" s="20">
        <f t="shared" si="24"/>
        <v>796</v>
      </c>
      <c r="S55" s="20">
        <f t="shared" si="24"/>
        <v>2158</v>
      </c>
      <c r="T55" s="20">
        <f t="shared" si="24"/>
        <v>42</v>
      </c>
      <c r="U55" s="20">
        <f t="shared" si="24"/>
        <v>230</v>
      </c>
      <c r="V55" s="20">
        <f t="shared" si="24"/>
        <v>272</v>
      </c>
    </row>
    <row r="56" spans="1:22" ht="15" customHeight="1" x14ac:dyDescent="0.25">
      <c r="A56" s="8"/>
      <c r="B56" s="116" t="s">
        <v>42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2" ht="75" x14ac:dyDescent="0.25">
      <c r="A57" s="8">
        <v>32</v>
      </c>
      <c r="B57" s="11" t="s">
        <v>123</v>
      </c>
      <c r="C57" s="17">
        <f>SUM(D57:V57)</f>
        <v>8</v>
      </c>
      <c r="D57" s="17">
        <v>3</v>
      </c>
      <c r="E57" s="17">
        <v>0</v>
      </c>
      <c r="F57" s="17">
        <v>0</v>
      </c>
      <c r="G57" s="17">
        <v>0</v>
      </c>
      <c r="H57" s="17">
        <v>1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1</v>
      </c>
      <c r="Q57" s="17">
        <v>0</v>
      </c>
      <c r="R57" s="17">
        <v>0</v>
      </c>
      <c r="S57" s="17">
        <v>0</v>
      </c>
      <c r="T57" s="17">
        <v>2</v>
      </c>
      <c r="U57" s="17">
        <v>1</v>
      </c>
      <c r="V57" s="17">
        <v>0</v>
      </c>
    </row>
    <row r="58" spans="1:22" s="15" customFormat="1" x14ac:dyDescent="0.25">
      <c r="A58" s="91">
        <v>1</v>
      </c>
      <c r="B58" s="10" t="s">
        <v>27</v>
      </c>
      <c r="C58" s="19">
        <f>SUM(C57)</f>
        <v>8</v>
      </c>
      <c r="D58" s="19">
        <f t="shared" ref="D58" si="25">SUM(D57)</f>
        <v>3</v>
      </c>
      <c r="E58" s="19">
        <f t="shared" ref="E58:H58" si="26">SUM(E57)</f>
        <v>0</v>
      </c>
      <c r="F58" s="19">
        <f t="shared" si="26"/>
        <v>0</v>
      </c>
      <c r="G58" s="19">
        <f t="shared" si="26"/>
        <v>0</v>
      </c>
      <c r="H58" s="19">
        <f t="shared" si="26"/>
        <v>1</v>
      </c>
      <c r="I58" s="19">
        <f t="shared" ref="I58:R58" si="27">SUM(I57)</f>
        <v>0</v>
      </c>
      <c r="J58" s="19">
        <f t="shared" si="27"/>
        <v>0</v>
      </c>
      <c r="K58" s="19">
        <f t="shared" si="27"/>
        <v>0</v>
      </c>
      <c r="L58" s="19">
        <f t="shared" si="27"/>
        <v>0</v>
      </c>
      <c r="M58" s="19">
        <f t="shared" si="27"/>
        <v>0</v>
      </c>
      <c r="N58" s="19">
        <f t="shared" si="27"/>
        <v>0</v>
      </c>
      <c r="O58" s="19">
        <f t="shared" si="27"/>
        <v>0</v>
      </c>
      <c r="P58" s="19">
        <f t="shared" si="27"/>
        <v>1</v>
      </c>
      <c r="Q58" s="19">
        <f t="shared" si="27"/>
        <v>0</v>
      </c>
      <c r="R58" s="19">
        <f t="shared" si="27"/>
        <v>0</v>
      </c>
      <c r="S58" s="19">
        <f t="shared" ref="S58" si="28">SUM(S57)</f>
        <v>0</v>
      </c>
      <c r="T58" s="19">
        <f t="shared" ref="T58" si="29">SUM(T57)</f>
        <v>2</v>
      </c>
      <c r="U58" s="19">
        <f t="shared" ref="U58" si="30">SUM(U57)</f>
        <v>1</v>
      </c>
      <c r="V58" s="19">
        <f t="shared" ref="V58" si="31">SUM(V57)</f>
        <v>0</v>
      </c>
    </row>
    <row r="59" spans="1:22" ht="15" customHeight="1" x14ac:dyDescent="0.25">
      <c r="A59" s="8"/>
      <c r="B59" s="116" t="s">
        <v>25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2" ht="104.25" customHeight="1" x14ac:dyDescent="0.25">
      <c r="A60" s="8">
        <v>33</v>
      </c>
      <c r="B60" s="11" t="s">
        <v>189</v>
      </c>
      <c r="C60" s="17">
        <f>SUM(D60:V60)</f>
        <v>0</v>
      </c>
      <c r="D60" s="34">
        <v>0</v>
      </c>
      <c r="E60" s="1" t="s">
        <v>175</v>
      </c>
      <c r="F60" s="1" t="s">
        <v>175</v>
      </c>
      <c r="G60" s="1" t="s">
        <v>175</v>
      </c>
      <c r="H60" s="1" t="s">
        <v>175</v>
      </c>
      <c r="I60" s="1" t="s">
        <v>175</v>
      </c>
      <c r="J60" s="1" t="s">
        <v>175</v>
      </c>
      <c r="K60" s="1" t="s">
        <v>175</v>
      </c>
      <c r="L60" s="1" t="s">
        <v>175</v>
      </c>
      <c r="M60" s="1" t="s">
        <v>175</v>
      </c>
      <c r="N60" s="1" t="s">
        <v>175</v>
      </c>
      <c r="O60" s="1" t="s">
        <v>175</v>
      </c>
      <c r="P60" s="1" t="s">
        <v>175</v>
      </c>
      <c r="Q60" s="1" t="s">
        <v>175</v>
      </c>
      <c r="R60" s="1" t="s">
        <v>175</v>
      </c>
      <c r="S60" s="1" t="s">
        <v>175</v>
      </c>
      <c r="T60" s="1" t="s">
        <v>175</v>
      </c>
      <c r="U60" s="1" t="s">
        <v>175</v>
      </c>
      <c r="V60" s="1" t="s">
        <v>175</v>
      </c>
    </row>
    <row r="61" spans="1:22" s="15" customFormat="1" ht="15" customHeight="1" x14ac:dyDescent="0.25">
      <c r="A61" s="91">
        <v>1</v>
      </c>
      <c r="B61" s="10" t="s">
        <v>27</v>
      </c>
      <c r="C61" s="89">
        <f>SUM(C60:C60)</f>
        <v>0</v>
      </c>
      <c r="D61" s="89">
        <f t="shared" ref="D61:V61" si="32">SUM(D60:D60)</f>
        <v>0</v>
      </c>
      <c r="E61" s="89">
        <f t="shared" si="32"/>
        <v>0</v>
      </c>
      <c r="F61" s="89">
        <f t="shared" ref="F61:H61" si="33">SUM(F60:F60)</f>
        <v>0</v>
      </c>
      <c r="G61" s="89">
        <f t="shared" si="33"/>
        <v>0</v>
      </c>
      <c r="H61" s="89">
        <f t="shared" si="33"/>
        <v>0</v>
      </c>
      <c r="I61" s="89">
        <f t="shared" si="32"/>
        <v>0</v>
      </c>
      <c r="J61" s="89">
        <f t="shared" ref="J61:R61" si="34">SUM(J60:J60)</f>
        <v>0</v>
      </c>
      <c r="K61" s="89">
        <f t="shared" si="34"/>
        <v>0</v>
      </c>
      <c r="L61" s="89">
        <f t="shared" si="34"/>
        <v>0</v>
      </c>
      <c r="M61" s="89">
        <f t="shared" si="34"/>
        <v>0</v>
      </c>
      <c r="N61" s="89">
        <f t="shared" si="34"/>
        <v>0</v>
      </c>
      <c r="O61" s="89">
        <f t="shared" si="34"/>
        <v>0</v>
      </c>
      <c r="P61" s="89">
        <f t="shared" si="34"/>
        <v>0</v>
      </c>
      <c r="Q61" s="89">
        <f t="shared" si="34"/>
        <v>0</v>
      </c>
      <c r="R61" s="89">
        <f t="shared" si="34"/>
        <v>0</v>
      </c>
      <c r="S61" s="89">
        <f t="shared" si="32"/>
        <v>0</v>
      </c>
      <c r="T61" s="89">
        <f t="shared" si="32"/>
        <v>0</v>
      </c>
      <c r="U61" s="89">
        <f t="shared" si="32"/>
        <v>0</v>
      </c>
      <c r="V61" s="89">
        <f t="shared" si="32"/>
        <v>0</v>
      </c>
    </row>
    <row r="62" spans="1:22" s="15" customFormat="1" ht="15" customHeight="1" x14ac:dyDescent="0.25">
      <c r="A62" s="91"/>
      <c r="B62" s="10" t="s">
        <v>29</v>
      </c>
      <c r="C62" s="89">
        <f>C61+C58+C55+C50+C45+C35+C25+C22</f>
        <v>34936</v>
      </c>
      <c r="D62" s="89">
        <f t="shared" ref="D62:V62" si="35">D61+D58+D55+D50+D45+D35+D25+D22</f>
        <v>5094</v>
      </c>
      <c r="E62" s="89">
        <f t="shared" si="35"/>
        <v>1502</v>
      </c>
      <c r="F62" s="89">
        <f t="shared" si="35"/>
        <v>554</v>
      </c>
      <c r="G62" s="89">
        <f t="shared" si="35"/>
        <v>253</v>
      </c>
      <c r="H62" s="89">
        <f t="shared" si="35"/>
        <v>559</v>
      </c>
      <c r="I62" s="89">
        <f t="shared" si="35"/>
        <v>594</v>
      </c>
      <c r="J62" s="89">
        <f t="shared" si="35"/>
        <v>1926</v>
      </c>
      <c r="K62" s="89">
        <f t="shared" si="35"/>
        <v>6928</v>
      </c>
      <c r="L62" s="89">
        <f t="shared" si="35"/>
        <v>3105</v>
      </c>
      <c r="M62" s="89">
        <f t="shared" si="35"/>
        <v>787</v>
      </c>
      <c r="N62" s="89">
        <f t="shared" si="35"/>
        <v>763</v>
      </c>
      <c r="O62" s="89">
        <f t="shared" si="35"/>
        <v>156</v>
      </c>
      <c r="P62" s="89">
        <f t="shared" si="35"/>
        <v>6439</v>
      </c>
      <c r="Q62" s="89">
        <f t="shared" si="35"/>
        <v>1841</v>
      </c>
      <c r="R62" s="89">
        <f t="shared" si="35"/>
        <v>974</v>
      </c>
      <c r="S62" s="89">
        <f t="shared" si="35"/>
        <v>2398</v>
      </c>
      <c r="T62" s="89">
        <f t="shared" si="35"/>
        <v>130</v>
      </c>
      <c r="U62" s="89">
        <f t="shared" si="35"/>
        <v>431</v>
      </c>
      <c r="V62" s="89">
        <f t="shared" si="35"/>
        <v>502</v>
      </c>
    </row>
    <row r="63" spans="1:22" ht="21" customHeight="1" x14ac:dyDescent="0.25">
      <c r="A63" s="8"/>
      <c r="B63" s="114" t="s">
        <v>4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0.75" hidden="1" customHeight="1" x14ac:dyDescent="0.25">
      <c r="A64" s="8"/>
      <c r="B64" s="124" t="s">
        <v>126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</row>
    <row r="65" spans="1:22" ht="120" hidden="1" x14ac:dyDescent="0.25">
      <c r="A65" s="8">
        <v>36</v>
      </c>
      <c r="B65" s="14" t="s">
        <v>128</v>
      </c>
      <c r="C65" s="17">
        <f t="shared" ref="C65:C77" si="36">SUM(D65:V65)</f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</row>
    <row r="66" spans="1:22" ht="135" hidden="1" x14ac:dyDescent="0.25">
      <c r="A66" s="8">
        <v>37</v>
      </c>
      <c r="B66" s="14" t="s">
        <v>21</v>
      </c>
      <c r="C66" s="17">
        <f t="shared" si="36"/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</row>
    <row r="67" spans="1:22" ht="30" hidden="1" x14ac:dyDescent="0.25">
      <c r="A67" s="8">
        <v>38</v>
      </c>
      <c r="B67" s="14" t="s">
        <v>129</v>
      </c>
      <c r="C67" s="17">
        <f t="shared" si="36"/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ht="120" hidden="1" x14ac:dyDescent="0.25">
      <c r="A68" s="8">
        <v>39</v>
      </c>
      <c r="B68" s="14" t="s">
        <v>130</v>
      </c>
      <c r="C68" s="17">
        <f t="shared" si="36"/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</row>
    <row r="69" spans="1:22" ht="45" hidden="1" x14ac:dyDescent="0.25">
      <c r="A69" s="8">
        <v>40</v>
      </c>
      <c r="B69" s="14" t="s">
        <v>131</v>
      </c>
      <c r="C69" s="17">
        <f t="shared" si="36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ht="24.75" hidden="1" customHeight="1" x14ac:dyDescent="0.25">
      <c r="A70" s="8">
        <v>41</v>
      </c>
      <c r="B70" s="14" t="s">
        <v>68</v>
      </c>
      <c r="C70" s="17">
        <f t="shared" si="36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</row>
    <row r="71" spans="1:22" ht="75" hidden="1" x14ac:dyDescent="0.25">
      <c r="A71" s="8">
        <v>42</v>
      </c>
      <c r="B71" s="14" t="s">
        <v>133</v>
      </c>
      <c r="C71" s="17">
        <f t="shared" si="36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</row>
    <row r="72" spans="1:22" ht="45" hidden="1" x14ac:dyDescent="0.25">
      <c r="A72" s="8">
        <v>43</v>
      </c>
      <c r="B72" s="14" t="s">
        <v>134</v>
      </c>
      <c r="C72" s="17">
        <f t="shared" si="36"/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</row>
    <row r="73" spans="1:22" ht="60" hidden="1" x14ac:dyDescent="0.25">
      <c r="A73" s="8">
        <v>44</v>
      </c>
      <c r="B73" s="14" t="s">
        <v>135</v>
      </c>
      <c r="C73" s="17">
        <f t="shared" si="36"/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</row>
    <row r="74" spans="1:22" ht="75" hidden="1" x14ac:dyDescent="0.25">
      <c r="A74" s="8">
        <v>45</v>
      </c>
      <c r="B74" s="14" t="s">
        <v>10</v>
      </c>
      <c r="C74" s="17">
        <f t="shared" si="36"/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30" hidden="1" x14ac:dyDescent="0.25">
      <c r="A75" s="8">
        <v>46</v>
      </c>
      <c r="B75" s="14" t="s">
        <v>136</v>
      </c>
      <c r="C75" s="17">
        <f t="shared" si="36"/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</row>
    <row r="76" spans="1:22" ht="45" hidden="1" x14ac:dyDescent="0.25">
      <c r="A76" s="8">
        <v>47</v>
      </c>
      <c r="B76" s="14" t="s">
        <v>19</v>
      </c>
      <c r="C76" s="17">
        <f t="shared" si="36"/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</row>
    <row r="77" spans="1:22" ht="30" hidden="1" x14ac:dyDescent="0.25">
      <c r="A77" s="8">
        <v>48</v>
      </c>
      <c r="B77" s="14" t="s">
        <v>18</v>
      </c>
      <c r="C77" s="17">
        <f t="shared" si="36"/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</row>
    <row r="78" spans="1:22" s="15" customFormat="1" hidden="1" x14ac:dyDescent="0.25">
      <c r="A78" s="91">
        <v>13</v>
      </c>
      <c r="B78" s="67" t="s">
        <v>27</v>
      </c>
      <c r="C78" s="89">
        <f t="shared" ref="C78:V78" si="37">SUM(C65:C77)</f>
        <v>0</v>
      </c>
      <c r="D78" s="89">
        <f t="shared" si="37"/>
        <v>0</v>
      </c>
      <c r="E78" s="89">
        <f t="shared" si="37"/>
        <v>0</v>
      </c>
      <c r="F78" s="89">
        <f t="shared" si="37"/>
        <v>0</v>
      </c>
      <c r="G78" s="89">
        <f t="shared" si="37"/>
        <v>0</v>
      </c>
      <c r="H78" s="89">
        <f t="shared" si="37"/>
        <v>0</v>
      </c>
      <c r="I78" s="89">
        <f t="shared" si="37"/>
        <v>0</v>
      </c>
      <c r="J78" s="89">
        <f t="shared" si="37"/>
        <v>0</v>
      </c>
      <c r="K78" s="89">
        <f t="shared" si="37"/>
        <v>0</v>
      </c>
      <c r="L78" s="89">
        <f t="shared" si="37"/>
        <v>0</v>
      </c>
      <c r="M78" s="89">
        <f t="shared" si="37"/>
        <v>0</v>
      </c>
      <c r="N78" s="89">
        <f t="shared" si="37"/>
        <v>0</v>
      </c>
      <c r="O78" s="89">
        <f t="shared" si="37"/>
        <v>0</v>
      </c>
      <c r="P78" s="89">
        <f t="shared" si="37"/>
        <v>0</v>
      </c>
      <c r="Q78" s="89">
        <f t="shared" si="37"/>
        <v>0</v>
      </c>
      <c r="R78" s="89">
        <f t="shared" si="37"/>
        <v>0</v>
      </c>
      <c r="S78" s="89">
        <f t="shared" si="37"/>
        <v>0</v>
      </c>
      <c r="T78" s="89">
        <f t="shared" si="37"/>
        <v>0</v>
      </c>
      <c r="U78" s="89">
        <f t="shared" si="37"/>
        <v>0</v>
      </c>
      <c r="V78" s="89">
        <f t="shared" si="37"/>
        <v>0</v>
      </c>
    </row>
    <row r="79" spans="1:22" ht="21.75" customHeight="1" x14ac:dyDescent="0.25">
      <c r="A79" s="8"/>
      <c r="B79" s="116" t="s">
        <v>70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</row>
    <row r="80" spans="1:22" ht="72.75" customHeight="1" x14ac:dyDescent="0.25">
      <c r="A80" s="8">
        <v>34</v>
      </c>
      <c r="B80" s="13" t="s">
        <v>139</v>
      </c>
      <c r="C80" s="17">
        <f t="shared" ref="C80:C86" si="38">SUM(D80:V80)</f>
        <v>31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1</v>
      </c>
      <c r="Q80" s="17">
        <v>30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ht="61.5" customHeight="1" x14ac:dyDescent="0.25">
      <c r="A81" s="8">
        <v>35</v>
      </c>
      <c r="B81" s="13" t="s">
        <v>140</v>
      </c>
      <c r="C81" s="17">
        <f t="shared" si="38"/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1:22" ht="72.75" customHeight="1" x14ac:dyDescent="0.25">
      <c r="A82" s="8">
        <v>36</v>
      </c>
      <c r="B82" s="13" t="s">
        <v>76</v>
      </c>
      <c r="C82" s="17">
        <f t="shared" si="38"/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</row>
    <row r="83" spans="1:22" ht="47.25" customHeight="1" x14ac:dyDescent="0.25">
      <c r="A83" s="8">
        <v>37</v>
      </c>
      <c r="B83" s="13" t="s">
        <v>75</v>
      </c>
      <c r="C83" s="17">
        <f t="shared" si="38"/>
        <v>15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6</v>
      </c>
      <c r="M83" s="17">
        <v>1</v>
      </c>
      <c r="N83" s="17">
        <v>0</v>
      </c>
      <c r="O83" s="17">
        <v>0</v>
      </c>
      <c r="P83" s="17">
        <v>7</v>
      </c>
      <c r="Q83" s="17">
        <v>1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ht="117.75" customHeight="1" x14ac:dyDescent="0.25">
      <c r="A84" s="8">
        <v>38</v>
      </c>
      <c r="B84" s="13" t="s">
        <v>74</v>
      </c>
      <c r="C84" s="17">
        <f t="shared" si="38"/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117.75" customHeight="1" x14ac:dyDescent="0.25">
      <c r="A85" s="8">
        <v>39</v>
      </c>
      <c r="B85" s="13" t="s">
        <v>73</v>
      </c>
      <c r="C85" s="17">
        <f t="shared" si="38"/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</row>
    <row r="86" spans="1:22" ht="114" customHeight="1" x14ac:dyDescent="0.25">
      <c r="A86" s="8">
        <v>40</v>
      </c>
      <c r="B86" s="13" t="s">
        <v>141</v>
      </c>
      <c r="C86" s="17">
        <f t="shared" si="38"/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</row>
    <row r="87" spans="1:22" s="15" customFormat="1" ht="22.5" customHeight="1" x14ac:dyDescent="0.25">
      <c r="A87" s="91">
        <v>7</v>
      </c>
      <c r="B87" s="10" t="s">
        <v>27</v>
      </c>
      <c r="C87" s="19">
        <f>SUM(C80:C86)</f>
        <v>46</v>
      </c>
      <c r="D87" s="19">
        <f>SUM(D80:D86)</f>
        <v>0</v>
      </c>
      <c r="E87" s="19">
        <f t="shared" ref="E87:H87" si="39">SUM(E80:E86)</f>
        <v>0</v>
      </c>
      <c r="F87" s="19">
        <f t="shared" si="39"/>
        <v>0</v>
      </c>
      <c r="G87" s="19">
        <f t="shared" si="39"/>
        <v>0</v>
      </c>
      <c r="H87" s="19">
        <f t="shared" si="39"/>
        <v>0</v>
      </c>
      <c r="I87" s="19">
        <f t="shared" ref="I87:R87" si="40">SUM(I80:I86)</f>
        <v>0</v>
      </c>
      <c r="J87" s="19">
        <f t="shared" si="40"/>
        <v>0</v>
      </c>
      <c r="K87" s="19">
        <f t="shared" si="40"/>
        <v>0</v>
      </c>
      <c r="L87" s="19">
        <f t="shared" si="40"/>
        <v>6</v>
      </c>
      <c r="M87" s="19">
        <f t="shared" si="40"/>
        <v>1</v>
      </c>
      <c r="N87" s="19">
        <f t="shared" si="40"/>
        <v>0</v>
      </c>
      <c r="O87" s="19">
        <f t="shared" si="40"/>
        <v>0</v>
      </c>
      <c r="P87" s="19">
        <f t="shared" si="40"/>
        <v>8</v>
      </c>
      <c r="Q87" s="19">
        <f t="shared" si="40"/>
        <v>31</v>
      </c>
      <c r="R87" s="19">
        <f t="shared" si="40"/>
        <v>0</v>
      </c>
      <c r="S87" s="19">
        <f t="shared" ref="S87" si="41">SUM(S80:S86)</f>
        <v>0</v>
      </c>
      <c r="T87" s="19">
        <f t="shared" ref="T87" si="42">SUM(T80:T86)</f>
        <v>0</v>
      </c>
      <c r="U87" s="19">
        <f t="shared" ref="U87" si="43">SUM(U80:U86)</f>
        <v>0</v>
      </c>
      <c r="V87" s="19">
        <f t="shared" ref="V87" si="44">SUM(V80:V86)</f>
        <v>0</v>
      </c>
    </row>
    <row r="88" spans="1:22" ht="21.75" customHeight="1" x14ac:dyDescent="0.25">
      <c r="A88" s="8"/>
      <c r="B88" s="116" t="s">
        <v>52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</row>
    <row r="89" spans="1:22" ht="98.25" customHeight="1" x14ac:dyDescent="0.25">
      <c r="A89" s="8">
        <v>41</v>
      </c>
      <c r="B89" s="11" t="s">
        <v>53</v>
      </c>
      <c r="C89" s="17">
        <f>SUM(D89:V89)</f>
        <v>8</v>
      </c>
      <c r="D89" s="17">
        <v>0</v>
      </c>
      <c r="E89" s="17">
        <v>3</v>
      </c>
      <c r="F89" s="17">
        <v>0</v>
      </c>
      <c r="G89" s="17">
        <v>0</v>
      </c>
      <c r="H89" s="17">
        <v>0</v>
      </c>
      <c r="I89" s="17">
        <v>0</v>
      </c>
      <c r="J89" s="17">
        <v>1</v>
      </c>
      <c r="K89" s="17">
        <v>1</v>
      </c>
      <c r="L89" s="17">
        <v>0</v>
      </c>
      <c r="M89" s="17">
        <v>0</v>
      </c>
      <c r="N89" s="17">
        <v>0</v>
      </c>
      <c r="O89" s="17">
        <v>0</v>
      </c>
      <c r="P89" s="17">
        <v>2</v>
      </c>
      <c r="Q89" s="17">
        <v>0</v>
      </c>
      <c r="R89" s="17">
        <v>0</v>
      </c>
      <c r="S89" s="17">
        <v>1</v>
      </c>
      <c r="T89" s="17">
        <v>0</v>
      </c>
      <c r="U89" s="17">
        <v>0</v>
      </c>
      <c r="V89" s="17">
        <v>0</v>
      </c>
    </row>
    <row r="90" spans="1:22" s="15" customFormat="1" ht="18" customHeight="1" x14ac:dyDescent="0.25">
      <c r="A90" s="91">
        <v>1</v>
      </c>
      <c r="B90" s="10" t="s">
        <v>27</v>
      </c>
      <c r="C90" s="19">
        <f>SUM(C89)</f>
        <v>8</v>
      </c>
      <c r="D90" s="19">
        <f t="shared" ref="D90" si="45">SUM(D89)</f>
        <v>0</v>
      </c>
      <c r="E90" s="19">
        <f t="shared" ref="E90:H90" si="46">SUM(E89)</f>
        <v>3</v>
      </c>
      <c r="F90" s="19">
        <f t="shared" si="46"/>
        <v>0</v>
      </c>
      <c r="G90" s="19">
        <f t="shared" si="46"/>
        <v>0</v>
      </c>
      <c r="H90" s="19">
        <f t="shared" si="46"/>
        <v>0</v>
      </c>
      <c r="I90" s="19">
        <f t="shared" ref="I90:R90" si="47">SUM(I89)</f>
        <v>0</v>
      </c>
      <c r="J90" s="19">
        <f t="shared" si="47"/>
        <v>1</v>
      </c>
      <c r="K90" s="19">
        <f t="shared" si="47"/>
        <v>1</v>
      </c>
      <c r="L90" s="19">
        <f t="shared" si="47"/>
        <v>0</v>
      </c>
      <c r="M90" s="19">
        <f t="shared" si="47"/>
        <v>0</v>
      </c>
      <c r="N90" s="19">
        <f t="shared" si="47"/>
        <v>0</v>
      </c>
      <c r="O90" s="19">
        <f t="shared" si="47"/>
        <v>0</v>
      </c>
      <c r="P90" s="19">
        <f t="shared" si="47"/>
        <v>2</v>
      </c>
      <c r="Q90" s="19">
        <f t="shared" si="47"/>
        <v>0</v>
      </c>
      <c r="R90" s="19">
        <f t="shared" si="47"/>
        <v>0</v>
      </c>
      <c r="S90" s="19">
        <f t="shared" ref="S90" si="48">SUM(S89)</f>
        <v>1</v>
      </c>
      <c r="T90" s="19">
        <f t="shared" ref="T90" si="49">SUM(T89)</f>
        <v>0</v>
      </c>
      <c r="U90" s="19">
        <f t="shared" ref="U90" si="50">SUM(U89)</f>
        <v>0</v>
      </c>
      <c r="V90" s="19">
        <f t="shared" ref="V90" si="51">SUM(V89)</f>
        <v>0</v>
      </c>
    </row>
    <row r="91" spans="1:22" s="15" customFormat="1" ht="18" customHeight="1" x14ac:dyDescent="0.25">
      <c r="A91" s="114" t="s">
        <v>64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</row>
    <row r="92" spans="1:22" s="15" customFormat="1" ht="210" customHeight="1" x14ac:dyDescent="0.25">
      <c r="A92" s="8">
        <v>42</v>
      </c>
      <c r="B92" s="11" t="s">
        <v>142</v>
      </c>
      <c r="C92" s="17">
        <f>SUM(D92:V92)</f>
        <v>15</v>
      </c>
      <c r="D92" s="17">
        <v>1</v>
      </c>
      <c r="E92" s="17">
        <v>1</v>
      </c>
      <c r="F92" s="17">
        <v>0</v>
      </c>
      <c r="G92" s="17">
        <v>0</v>
      </c>
      <c r="H92" s="17">
        <v>0</v>
      </c>
      <c r="I92" s="17">
        <v>0</v>
      </c>
      <c r="J92" s="17">
        <v>2</v>
      </c>
      <c r="K92" s="17">
        <v>4</v>
      </c>
      <c r="L92" s="17">
        <v>1</v>
      </c>
      <c r="M92" s="17">
        <v>0</v>
      </c>
      <c r="N92" s="17">
        <v>0</v>
      </c>
      <c r="O92" s="17">
        <v>0</v>
      </c>
      <c r="P92" s="17">
        <v>2</v>
      </c>
      <c r="Q92" s="17">
        <v>1</v>
      </c>
      <c r="R92" s="17">
        <v>0</v>
      </c>
      <c r="S92" s="17">
        <v>0</v>
      </c>
      <c r="T92" s="17">
        <v>0</v>
      </c>
      <c r="U92" s="17">
        <v>0</v>
      </c>
      <c r="V92" s="17">
        <v>3</v>
      </c>
    </row>
    <row r="93" spans="1:22" s="15" customFormat="1" ht="105" customHeight="1" x14ac:dyDescent="0.25">
      <c r="A93" s="8">
        <v>43</v>
      </c>
      <c r="B93" s="11" t="s">
        <v>65</v>
      </c>
      <c r="C93" s="17">
        <f>SUM(D93:V93)</f>
        <v>8</v>
      </c>
      <c r="D93" s="17">
        <v>1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2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3</v>
      </c>
      <c r="V93" s="17">
        <v>2</v>
      </c>
    </row>
    <row r="94" spans="1:22" s="15" customFormat="1" ht="18" customHeight="1" x14ac:dyDescent="0.25">
      <c r="A94" s="91">
        <v>2</v>
      </c>
      <c r="B94" s="10" t="s">
        <v>27</v>
      </c>
      <c r="C94" s="19">
        <f>SUM(C92,C93)</f>
        <v>23</v>
      </c>
      <c r="D94" s="19">
        <f t="shared" ref="D94" si="52">SUM(D92,D93)</f>
        <v>2</v>
      </c>
      <c r="E94" s="19">
        <f t="shared" ref="E94:H94" si="53">SUM(E92,E93)</f>
        <v>1</v>
      </c>
      <c r="F94" s="19">
        <f t="shared" si="53"/>
        <v>0</v>
      </c>
      <c r="G94" s="19">
        <f t="shared" si="53"/>
        <v>0</v>
      </c>
      <c r="H94" s="19">
        <f t="shared" si="53"/>
        <v>0</v>
      </c>
      <c r="I94" s="19">
        <f t="shared" ref="I94:R94" si="54">SUM(I92,I93)</f>
        <v>0</v>
      </c>
      <c r="J94" s="19">
        <f t="shared" si="54"/>
        <v>2</v>
      </c>
      <c r="K94" s="19">
        <f t="shared" si="54"/>
        <v>6</v>
      </c>
      <c r="L94" s="19">
        <f t="shared" si="54"/>
        <v>1</v>
      </c>
      <c r="M94" s="19">
        <f t="shared" si="54"/>
        <v>0</v>
      </c>
      <c r="N94" s="19">
        <f t="shared" si="54"/>
        <v>0</v>
      </c>
      <c r="O94" s="19">
        <f t="shared" si="54"/>
        <v>0</v>
      </c>
      <c r="P94" s="19">
        <f t="shared" si="54"/>
        <v>2</v>
      </c>
      <c r="Q94" s="19">
        <f t="shared" si="54"/>
        <v>1</v>
      </c>
      <c r="R94" s="19">
        <f t="shared" si="54"/>
        <v>0</v>
      </c>
      <c r="S94" s="19">
        <f t="shared" ref="S94" si="55">SUM(S92,S93)</f>
        <v>0</v>
      </c>
      <c r="T94" s="19">
        <f t="shared" ref="T94" si="56">SUM(T92,T93)</f>
        <v>0</v>
      </c>
      <c r="U94" s="19">
        <f t="shared" ref="U94" si="57">SUM(U92,U93)</f>
        <v>3</v>
      </c>
      <c r="V94" s="19">
        <f t="shared" ref="V94" si="58">SUM(V92,V93)</f>
        <v>5</v>
      </c>
    </row>
    <row r="95" spans="1:22" ht="21.75" customHeight="1" x14ac:dyDescent="0.25">
      <c r="A95" s="8"/>
      <c r="B95" s="116" t="s">
        <v>57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</row>
    <row r="96" spans="1:22" ht="30" customHeight="1" x14ac:dyDescent="0.25">
      <c r="A96" s="8">
        <v>44</v>
      </c>
      <c r="B96" s="11" t="s">
        <v>143</v>
      </c>
      <c r="C96" s="30">
        <f>SUM(D96:V96)</f>
        <v>2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1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1</v>
      </c>
    </row>
    <row r="97" spans="1:22" s="15" customFormat="1" ht="18" customHeight="1" x14ac:dyDescent="0.25">
      <c r="A97" s="91">
        <v>1</v>
      </c>
      <c r="B97" s="10" t="s">
        <v>27</v>
      </c>
      <c r="C97" s="30">
        <f>SUM(C96)</f>
        <v>2</v>
      </c>
      <c r="D97" s="19">
        <f t="shared" ref="D97" si="59">SUM(D96)</f>
        <v>0</v>
      </c>
      <c r="E97" s="19">
        <f t="shared" ref="E97:H97" si="60">SUM(E96)</f>
        <v>0</v>
      </c>
      <c r="F97" s="19">
        <f t="shared" si="60"/>
        <v>0</v>
      </c>
      <c r="G97" s="19">
        <f t="shared" si="60"/>
        <v>0</v>
      </c>
      <c r="H97" s="19">
        <f t="shared" si="60"/>
        <v>0</v>
      </c>
      <c r="I97" s="19">
        <f t="shared" ref="I97:R97" si="61">SUM(I96)</f>
        <v>0</v>
      </c>
      <c r="J97" s="19">
        <f t="shared" si="61"/>
        <v>0</v>
      </c>
      <c r="K97" s="19">
        <f t="shared" si="61"/>
        <v>0</v>
      </c>
      <c r="L97" s="19">
        <f t="shared" si="61"/>
        <v>1</v>
      </c>
      <c r="M97" s="19">
        <f t="shared" si="61"/>
        <v>0</v>
      </c>
      <c r="N97" s="19">
        <f t="shared" si="61"/>
        <v>0</v>
      </c>
      <c r="O97" s="19">
        <f t="shared" si="61"/>
        <v>0</v>
      </c>
      <c r="P97" s="19">
        <f t="shared" si="61"/>
        <v>0</v>
      </c>
      <c r="Q97" s="19">
        <f t="shared" si="61"/>
        <v>0</v>
      </c>
      <c r="R97" s="19">
        <f t="shared" si="61"/>
        <v>0</v>
      </c>
      <c r="S97" s="19">
        <f t="shared" ref="S97" si="62">SUM(S96)</f>
        <v>0</v>
      </c>
      <c r="T97" s="19">
        <f t="shared" ref="T97" si="63">SUM(T96)</f>
        <v>0</v>
      </c>
      <c r="U97" s="19">
        <f t="shared" ref="U97" si="64">SUM(U96)</f>
        <v>0</v>
      </c>
      <c r="V97" s="19">
        <f t="shared" ref="V97" si="65">SUM(V96)</f>
        <v>1</v>
      </c>
    </row>
    <row r="98" spans="1:22" s="15" customFormat="1" ht="18" customHeight="1" x14ac:dyDescent="0.25">
      <c r="A98" s="91"/>
      <c r="B98" s="10" t="s">
        <v>30</v>
      </c>
      <c r="C98" s="19">
        <f>C97+C94+C90+87:87</f>
        <v>79</v>
      </c>
      <c r="D98" s="19">
        <f t="shared" ref="D98:V98" si="66">D97+D94+D90+87:87</f>
        <v>2</v>
      </c>
      <c r="E98" s="19">
        <f t="shared" si="66"/>
        <v>4</v>
      </c>
      <c r="F98" s="19">
        <f t="shared" si="66"/>
        <v>0</v>
      </c>
      <c r="G98" s="19">
        <f t="shared" si="66"/>
        <v>0</v>
      </c>
      <c r="H98" s="19">
        <f t="shared" si="66"/>
        <v>0</v>
      </c>
      <c r="I98" s="19">
        <f t="shared" si="66"/>
        <v>0</v>
      </c>
      <c r="J98" s="19">
        <f t="shared" si="66"/>
        <v>3</v>
      </c>
      <c r="K98" s="19">
        <f t="shared" si="66"/>
        <v>7</v>
      </c>
      <c r="L98" s="19">
        <f t="shared" si="66"/>
        <v>8</v>
      </c>
      <c r="M98" s="19">
        <f t="shared" si="66"/>
        <v>1</v>
      </c>
      <c r="N98" s="19">
        <f t="shared" si="66"/>
        <v>0</v>
      </c>
      <c r="O98" s="19">
        <f t="shared" si="66"/>
        <v>0</v>
      </c>
      <c r="P98" s="19">
        <f t="shared" si="66"/>
        <v>12</v>
      </c>
      <c r="Q98" s="19">
        <f t="shared" si="66"/>
        <v>32</v>
      </c>
      <c r="R98" s="19">
        <f t="shared" si="66"/>
        <v>0</v>
      </c>
      <c r="S98" s="19">
        <f t="shared" si="66"/>
        <v>1</v>
      </c>
      <c r="T98" s="19">
        <f t="shared" si="66"/>
        <v>0</v>
      </c>
      <c r="U98" s="19">
        <f t="shared" si="66"/>
        <v>3</v>
      </c>
      <c r="V98" s="19">
        <f t="shared" si="66"/>
        <v>6</v>
      </c>
    </row>
    <row r="99" spans="1:22" ht="15" customHeight="1" x14ac:dyDescent="0.25">
      <c r="A99" s="8"/>
      <c r="B99" s="114" t="s">
        <v>5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</row>
    <row r="100" spans="1:22" ht="15" customHeight="1" x14ac:dyDescent="0.25">
      <c r="A100" s="8"/>
      <c r="B100" s="116" t="s">
        <v>8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</row>
    <row r="101" spans="1:22" ht="76.5" x14ac:dyDescent="0.25">
      <c r="A101" s="8">
        <v>45</v>
      </c>
      <c r="B101" s="38" t="s">
        <v>144</v>
      </c>
      <c r="C101" s="34">
        <v>0</v>
      </c>
      <c r="D101" s="34">
        <v>0</v>
      </c>
      <c r="E101" s="1" t="s">
        <v>175</v>
      </c>
      <c r="F101" s="1" t="s">
        <v>175</v>
      </c>
      <c r="G101" s="1" t="s">
        <v>175</v>
      </c>
      <c r="H101" s="1" t="s">
        <v>175</v>
      </c>
      <c r="I101" s="1" t="s">
        <v>175</v>
      </c>
      <c r="J101" s="1" t="s">
        <v>175</v>
      </c>
      <c r="K101" s="1" t="s">
        <v>175</v>
      </c>
      <c r="L101" s="1" t="s">
        <v>175</v>
      </c>
      <c r="M101" s="1" t="s">
        <v>175</v>
      </c>
      <c r="N101" s="1" t="s">
        <v>175</v>
      </c>
      <c r="O101" s="1" t="s">
        <v>175</v>
      </c>
      <c r="P101" s="1" t="s">
        <v>175</v>
      </c>
      <c r="Q101" s="1" t="s">
        <v>175</v>
      </c>
      <c r="R101" s="1" t="s">
        <v>175</v>
      </c>
      <c r="S101" s="1" t="s">
        <v>175</v>
      </c>
      <c r="T101" s="1" t="s">
        <v>175</v>
      </c>
      <c r="U101" s="1" t="s">
        <v>175</v>
      </c>
      <c r="V101" s="1" t="s">
        <v>175</v>
      </c>
    </row>
    <row r="102" spans="1:22" ht="76.5" x14ac:dyDescent="0.25">
      <c r="A102" s="8">
        <v>46</v>
      </c>
      <c r="B102" s="38" t="s">
        <v>145</v>
      </c>
      <c r="C102" s="34">
        <v>0</v>
      </c>
      <c r="D102" s="34">
        <v>0</v>
      </c>
      <c r="E102" s="1" t="s">
        <v>175</v>
      </c>
      <c r="F102" s="1" t="s">
        <v>175</v>
      </c>
      <c r="G102" s="1" t="s">
        <v>175</v>
      </c>
      <c r="H102" s="1" t="s">
        <v>175</v>
      </c>
      <c r="I102" s="1" t="s">
        <v>175</v>
      </c>
      <c r="J102" s="1" t="s">
        <v>175</v>
      </c>
      <c r="K102" s="1" t="s">
        <v>175</v>
      </c>
      <c r="L102" s="1" t="s">
        <v>175</v>
      </c>
      <c r="M102" s="1" t="s">
        <v>175</v>
      </c>
      <c r="N102" s="1" t="s">
        <v>175</v>
      </c>
      <c r="O102" s="1" t="s">
        <v>175</v>
      </c>
      <c r="P102" s="1" t="s">
        <v>175</v>
      </c>
      <c r="Q102" s="1" t="s">
        <v>175</v>
      </c>
      <c r="R102" s="1" t="s">
        <v>175</v>
      </c>
      <c r="S102" s="1" t="s">
        <v>175</v>
      </c>
      <c r="T102" s="1" t="s">
        <v>175</v>
      </c>
      <c r="U102" s="1" t="s">
        <v>175</v>
      </c>
      <c r="V102" s="1" t="s">
        <v>175</v>
      </c>
    </row>
    <row r="103" spans="1:22" ht="51" x14ac:dyDescent="0.25">
      <c r="A103" s="8">
        <v>47</v>
      </c>
      <c r="B103" s="38" t="s">
        <v>146</v>
      </c>
      <c r="C103" s="34">
        <v>0</v>
      </c>
      <c r="D103" s="34">
        <v>0</v>
      </c>
      <c r="E103" s="1" t="s">
        <v>175</v>
      </c>
      <c r="F103" s="1" t="s">
        <v>175</v>
      </c>
      <c r="G103" s="1" t="s">
        <v>175</v>
      </c>
      <c r="H103" s="1" t="s">
        <v>175</v>
      </c>
      <c r="I103" s="1" t="s">
        <v>175</v>
      </c>
      <c r="J103" s="1" t="s">
        <v>175</v>
      </c>
      <c r="K103" s="1" t="s">
        <v>175</v>
      </c>
      <c r="L103" s="1" t="s">
        <v>175</v>
      </c>
      <c r="M103" s="1" t="s">
        <v>175</v>
      </c>
      <c r="N103" s="1" t="s">
        <v>175</v>
      </c>
      <c r="O103" s="1" t="s">
        <v>175</v>
      </c>
      <c r="P103" s="1" t="s">
        <v>175</v>
      </c>
      <c r="Q103" s="1" t="s">
        <v>175</v>
      </c>
      <c r="R103" s="1" t="s">
        <v>175</v>
      </c>
      <c r="S103" s="1" t="s">
        <v>175</v>
      </c>
      <c r="T103" s="1" t="s">
        <v>175</v>
      </c>
      <c r="U103" s="1" t="s">
        <v>175</v>
      </c>
      <c r="V103" s="1" t="s">
        <v>175</v>
      </c>
    </row>
    <row r="104" spans="1:22" ht="63.75" x14ac:dyDescent="0.25">
      <c r="A104" s="8">
        <v>48</v>
      </c>
      <c r="B104" s="38" t="s">
        <v>147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s="15" customFormat="1" x14ac:dyDescent="0.25">
      <c r="A105" s="91">
        <v>4</v>
      </c>
      <c r="B105" s="10" t="s">
        <v>27</v>
      </c>
      <c r="C105" s="19">
        <f t="shared" ref="C105:V105" si="67">SUM(C101:C104)</f>
        <v>0</v>
      </c>
      <c r="D105" s="19">
        <f t="shared" si="67"/>
        <v>0</v>
      </c>
      <c r="E105" s="19">
        <f t="shared" si="67"/>
        <v>0</v>
      </c>
      <c r="F105" s="19">
        <f t="shared" ref="F105:H105" si="68">SUM(F101:F104)</f>
        <v>0</v>
      </c>
      <c r="G105" s="19">
        <f t="shared" si="68"/>
        <v>0</v>
      </c>
      <c r="H105" s="19">
        <f t="shared" si="68"/>
        <v>0</v>
      </c>
      <c r="I105" s="19">
        <f t="shared" si="67"/>
        <v>0</v>
      </c>
      <c r="J105" s="19">
        <f t="shared" ref="J105:R105" si="69">SUM(J101:J104)</f>
        <v>0</v>
      </c>
      <c r="K105" s="19">
        <f t="shared" si="69"/>
        <v>0</v>
      </c>
      <c r="L105" s="19">
        <f t="shared" si="69"/>
        <v>0</v>
      </c>
      <c r="M105" s="19">
        <f t="shared" si="69"/>
        <v>0</v>
      </c>
      <c r="N105" s="19">
        <f t="shared" si="69"/>
        <v>0</v>
      </c>
      <c r="O105" s="19">
        <f t="shared" si="69"/>
        <v>0</v>
      </c>
      <c r="P105" s="19">
        <f t="shared" si="69"/>
        <v>0</v>
      </c>
      <c r="Q105" s="19">
        <f t="shared" si="69"/>
        <v>0</v>
      </c>
      <c r="R105" s="19">
        <f t="shared" si="69"/>
        <v>0</v>
      </c>
      <c r="S105" s="19">
        <f t="shared" si="67"/>
        <v>0</v>
      </c>
      <c r="T105" s="19">
        <f t="shared" si="67"/>
        <v>0</v>
      </c>
      <c r="U105" s="19">
        <f t="shared" si="67"/>
        <v>0</v>
      </c>
      <c r="V105" s="19">
        <f t="shared" si="67"/>
        <v>0</v>
      </c>
    </row>
    <row r="106" spans="1:22" ht="15" customHeight="1" x14ac:dyDescent="0.25">
      <c r="A106" s="6"/>
      <c r="B106" s="116" t="s">
        <v>22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</row>
    <row r="107" spans="1:22" ht="45" x14ac:dyDescent="0.25">
      <c r="A107" s="8">
        <v>49</v>
      </c>
      <c r="B107" s="13" t="s">
        <v>148</v>
      </c>
      <c r="C107" s="17">
        <f t="shared" ref="C107:C117" si="70">SUM(D107:V107)</f>
        <v>627</v>
      </c>
      <c r="D107" s="17">
        <v>51</v>
      </c>
      <c r="E107" s="17">
        <v>7</v>
      </c>
      <c r="F107" s="17">
        <v>24</v>
      </c>
      <c r="G107" s="17">
        <v>8</v>
      </c>
      <c r="H107" s="17">
        <v>0</v>
      </c>
      <c r="I107" s="17">
        <v>0</v>
      </c>
      <c r="J107" s="17">
        <v>44</v>
      </c>
      <c r="K107" s="17">
        <v>186</v>
      </c>
      <c r="L107" s="17">
        <v>36</v>
      </c>
      <c r="M107" s="17">
        <v>14</v>
      </c>
      <c r="N107" s="17">
        <v>0</v>
      </c>
      <c r="O107" s="17">
        <v>0</v>
      </c>
      <c r="P107" s="17">
        <v>94</v>
      </c>
      <c r="Q107" s="17">
        <v>29</v>
      </c>
      <c r="R107" s="17">
        <v>60</v>
      </c>
      <c r="S107" s="17">
        <v>26</v>
      </c>
      <c r="T107" s="17">
        <v>2</v>
      </c>
      <c r="U107" s="17">
        <v>35</v>
      </c>
      <c r="V107" s="17">
        <v>11</v>
      </c>
    </row>
    <row r="108" spans="1:22" ht="75" x14ac:dyDescent="0.25">
      <c r="A108" s="8">
        <v>50</v>
      </c>
      <c r="B108" s="13" t="s">
        <v>149</v>
      </c>
      <c r="C108" s="17">
        <f t="shared" si="70"/>
        <v>267</v>
      </c>
      <c r="D108" s="17">
        <v>41</v>
      </c>
      <c r="E108" s="17">
        <v>1</v>
      </c>
      <c r="F108" s="17">
        <v>6</v>
      </c>
      <c r="G108" s="17">
        <v>0</v>
      </c>
      <c r="H108" s="17">
        <v>0</v>
      </c>
      <c r="I108" s="17">
        <v>0</v>
      </c>
      <c r="J108" s="17">
        <v>13</v>
      </c>
      <c r="K108" s="17">
        <v>70</v>
      </c>
      <c r="L108" s="17">
        <v>17</v>
      </c>
      <c r="M108" s="17">
        <v>5</v>
      </c>
      <c r="N108" s="17">
        <v>0</v>
      </c>
      <c r="O108" s="17">
        <v>0</v>
      </c>
      <c r="P108" s="17">
        <v>53</v>
      </c>
      <c r="Q108" s="17">
        <v>17</v>
      </c>
      <c r="R108" s="17">
        <v>21</v>
      </c>
      <c r="S108" s="17">
        <v>8</v>
      </c>
      <c r="T108" s="17">
        <v>1</v>
      </c>
      <c r="U108" s="17">
        <v>7</v>
      </c>
      <c r="V108" s="17">
        <v>7</v>
      </c>
    </row>
    <row r="109" spans="1:22" ht="60" x14ac:dyDescent="0.25">
      <c r="A109" s="8">
        <v>51</v>
      </c>
      <c r="B109" s="13" t="s">
        <v>150</v>
      </c>
      <c r="C109" s="17">
        <f t="shared" si="70"/>
        <v>4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1</v>
      </c>
      <c r="Q109" s="17">
        <v>0</v>
      </c>
      <c r="R109" s="17">
        <v>0</v>
      </c>
      <c r="S109" s="17">
        <v>0</v>
      </c>
      <c r="T109" s="17">
        <v>0</v>
      </c>
      <c r="U109" s="17">
        <v>3</v>
      </c>
      <c r="V109" s="17">
        <v>0</v>
      </c>
    </row>
    <row r="110" spans="1:22" ht="90" x14ac:dyDescent="0.25">
      <c r="A110" s="8">
        <v>52</v>
      </c>
      <c r="B110" s="13" t="s">
        <v>151</v>
      </c>
      <c r="C110" s="17">
        <f t="shared" si="70"/>
        <v>4</v>
      </c>
      <c r="D110" s="17">
        <v>0</v>
      </c>
      <c r="E110" s="17">
        <v>0</v>
      </c>
      <c r="F110" s="17">
        <v>0</v>
      </c>
      <c r="G110" s="17">
        <v>0</v>
      </c>
      <c r="H110" s="17">
        <v>1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1</v>
      </c>
      <c r="T110" s="17">
        <v>0</v>
      </c>
      <c r="U110" s="17">
        <v>1</v>
      </c>
      <c r="V110" s="17">
        <v>1</v>
      </c>
    </row>
    <row r="111" spans="1:22" ht="150" x14ac:dyDescent="0.25">
      <c r="A111" s="8">
        <v>53</v>
      </c>
      <c r="B111" s="13" t="s">
        <v>152</v>
      </c>
      <c r="C111" s="17">
        <f t="shared" si="70"/>
        <v>744</v>
      </c>
      <c r="D111" s="17">
        <v>1</v>
      </c>
      <c r="E111" s="17">
        <v>0</v>
      </c>
      <c r="F111" s="17">
        <v>6</v>
      </c>
      <c r="G111" s="17">
        <v>2</v>
      </c>
      <c r="H111" s="17">
        <v>0</v>
      </c>
      <c r="I111" s="17">
        <v>0</v>
      </c>
      <c r="J111" s="17">
        <v>80</v>
      </c>
      <c r="K111" s="17">
        <v>208</v>
      </c>
      <c r="L111" s="17">
        <v>28</v>
      </c>
      <c r="M111" s="17">
        <v>13</v>
      </c>
      <c r="N111" s="17">
        <v>0</v>
      </c>
      <c r="O111" s="17">
        <v>0</v>
      </c>
      <c r="P111" s="17">
        <v>325</v>
      </c>
      <c r="Q111" s="17">
        <v>3</v>
      </c>
      <c r="R111" s="17">
        <v>50</v>
      </c>
      <c r="S111" s="17">
        <v>10</v>
      </c>
      <c r="T111" s="17">
        <v>4</v>
      </c>
      <c r="U111" s="17">
        <v>10</v>
      </c>
      <c r="V111" s="17">
        <v>4</v>
      </c>
    </row>
    <row r="112" spans="1:22" ht="90" x14ac:dyDescent="0.25">
      <c r="A112" s="8">
        <v>54</v>
      </c>
      <c r="B112" s="13" t="s">
        <v>41</v>
      </c>
      <c r="C112" s="17">
        <f t="shared" si="70"/>
        <v>452</v>
      </c>
      <c r="D112" s="17">
        <v>12</v>
      </c>
      <c r="E112" s="17">
        <v>8</v>
      </c>
      <c r="F112" s="17">
        <v>42</v>
      </c>
      <c r="G112" s="17">
        <v>7</v>
      </c>
      <c r="H112" s="17">
        <v>3</v>
      </c>
      <c r="I112" s="17">
        <v>1</v>
      </c>
      <c r="J112" s="17">
        <v>14</v>
      </c>
      <c r="K112" s="17">
        <v>56</v>
      </c>
      <c r="L112" s="17">
        <v>49</v>
      </c>
      <c r="M112" s="17">
        <v>31</v>
      </c>
      <c r="N112" s="17">
        <v>1</v>
      </c>
      <c r="O112" s="17">
        <v>6</v>
      </c>
      <c r="P112" s="17">
        <v>77</v>
      </c>
      <c r="Q112" s="17">
        <v>5</v>
      </c>
      <c r="R112" s="17">
        <v>2</v>
      </c>
      <c r="S112" s="17">
        <v>22</v>
      </c>
      <c r="T112" s="17">
        <v>6</v>
      </c>
      <c r="U112" s="17">
        <v>57</v>
      </c>
      <c r="V112" s="17">
        <v>53</v>
      </c>
    </row>
    <row r="113" spans="1:22" ht="60" x14ac:dyDescent="0.25">
      <c r="A113" s="8">
        <v>55</v>
      </c>
      <c r="B113" s="13" t="s">
        <v>153</v>
      </c>
      <c r="C113" s="17">
        <f t="shared" si="70"/>
        <v>32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1</v>
      </c>
      <c r="Q113" s="17">
        <v>24</v>
      </c>
      <c r="R113" s="17">
        <v>0</v>
      </c>
      <c r="S113" s="17">
        <v>0</v>
      </c>
      <c r="T113" s="17">
        <v>0</v>
      </c>
      <c r="U113" s="17">
        <v>0</v>
      </c>
      <c r="V113" s="17">
        <v>7</v>
      </c>
    </row>
    <row r="114" spans="1:22" ht="60" x14ac:dyDescent="0.25">
      <c r="A114" s="8">
        <v>56</v>
      </c>
      <c r="B114" s="13" t="s">
        <v>154</v>
      </c>
      <c r="C114" s="17">
        <f t="shared" si="70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</row>
    <row r="115" spans="1:22" ht="103.5" customHeight="1" x14ac:dyDescent="0.25">
      <c r="A115" s="8">
        <v>57</v>
      </c>
      <c r="B115" s="13" t="s">
        <v>155</v>
      </c>
      <c r="C115" s="17">
        <f t="shared" si="70"/>
        <v>65</v>
      </c>
      <c r="D115" s="17">
        <v>0</v>
      </c>
      <c r="E115" s="17">
        <v>1</v>
      </c>
      <c r="F115" s="17">
        <v>1</v>
      </c>
      <c r="G115" s="17">
        <v>0</v>
      </c>
      <c r="H115" s="17">
        <v>0</v>
      </c>
      <c r="I115" s="17">
        <v>0</v>
      </c>
      <c r="J115" s="17">
        <v>4</v>
      </c>
      <c r="K115" s="17">
        <v>12</v>
      </c>
      <c r="L115" s="17">
        <v>1</v>
      </c>
      <c r="M115" s="17">
        <v>4</v>
      </c>
      <c r="N115" s="17">
        <v>1</v>
      </c>
      <c r="O115" s="17">
        <v>0</v>
      </c>
      <c r="P115" s="17">
        <v>19</v>
      </c>
      <c r="Q115" s="17">
        <v>1</v>
      </c>
      <c r="R115" s="17">
        <v>4</v>
      </c>
      <c r="S115" s="17">
        <v>0</v>
      </c>
      <c r="T115" s="17">
        <v>4</v>
      </c>
      <c r="U115" s="17">
        <v>8</v>
      </c>
      <c r="V115" s="17">
        <v>5</v>
      </c>
    </row>
    <row r="116" spans="1:22" ht="56.25" customHeight="1" x14ac:dyDescent="0.25">
      <c r="A116" s="8">
        <v>58</v>
      </c>
      <c r="B116" s="13" t="s">
        <v>156</v>
      </c>
      <c r="C116" s="17">
        <f t="shared" si="70"/>
        <v>7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2</v>
      </c>
      <c r="K116" s="17">
        <v>1</v>
      </c>
      <c r="L116" s="17">
        <v>1</v>
      </c>
      <c r="M116" s="17">
        <v>0</v>
      </c>
      <c r="N116" s="17">
        <v>0</v>
      </c>
      <c r="O116" s="17">
        <v>0</v>
      </c>
      <c r="P116" s="17">
        <v>3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</row>
    <row r="117" spans="1:22" ht="30" customHeight="1" x14ac:dyDescent="0.25">
      <c r="A117" s="8">
        <v>59</v>
      </c>
      <c r="B117" s="23" t="s">
        <v>50</v>
      </c>
      <c r="C117" s="17">
        <f t="shared" si="70"/>
        <v>99</v>
      </c>
      <c r="D117" s="17">
        <v>8</v>
      </c>
      <c r="E117" s="17">
        <v>0</v>
      </c>
      <c r="F117" s="17">
        <v>5</v>
      </c>
      <c r="G117" s="17">
        <v>3</v>
      </c>
      <c r="H117" s="17">
        <v>0</v>
      </c>
      <c r="I117" s="17">
        <v>0</v>
      </c>
      <c r="J117" s="17">
        <v>1</v>
      </c>
      <c r="K117" s="17">
        <v>0</v>
      </c>
      <c r="L117" s="17">
        <v>0</v>
      </c>
      <c r="M117" s="17">
        <v>1</v>
      </c>
      <c r="N117" s="17">
        <v>0</v>
      </c>
      <c r="O117" s="17">
        <v>2</v>
      </c>
      <c r="P117" s="17">
        <v>25</v>
      </c>
      <c r="Q117" s="17">
        <v>0</v>
      </c>
      <c r="R117" s="17">
        <v>1</v>
      </c>
      <c r="S117" s="17">
        <v>0</v>
      </c>
      <c r="T117" s="17">
        <v>3</v>
      </c>
      <c r="U117" s="17">
        <v>31</v>
      </c>
      <c r="V117" s="17">
        <v>19</v>
      </c>
    </row>
    <row r="118" spans="1:22" s="15" customFormat="1" x14ac:dyDescent="0.25">
      <c r="A118" s="91">
        <v>11</v>
      </c>
      <c r="B118" s="10" t="s">
        <v>27</v>
      </c>
      <c r="C118" s="19">
        <f>SUM(C107:C117)</f>
        <v>2301</v>
      </c>
      <c r="D118" s="19">
        <f>SUM(D107:D117)</f>
        <v>113</v>
      </c>
      <c r="E118" s="19">
        <f t="shared" ref="E118:V118" si="71">SUM(E107:E117)</f>
        <v>17</v>
      </c>
      <c r="F118" s="19">
        <f t="shared" ref="F118:H118" si="72">SUM(F107:F117)</f>
        <v>84</v>
      </c>
      <c r="G118" s="19">
        <f t="shared" si="72"/>
        <v>20</v>
      </c>
      <c r="H118" s="19">
        <f t="shared" si="72"/>
        <v>4</v>
      </c>
      <c r="I118" s="19">
        <f t="shared" si="71"/>
        <v>1</v>
      </c>
      <c r="J118" s="19">
        <f t="shared" ref="J118:R118" si="73">SUM(J107:J117)</f>
        <v>158</v>
      </c>
      <c r="K118" s="19">
        <f t="shared" si="73"/>
        <v>533</v>
      </c>
      <c r="L118" s="19">
        <f t="shared" si="73"/>
        <v>132</v>
      </c>
      <c r="M118" s="19">
        <f t="shared" si="73"/>
        <v>68</v>
      </c>
      <c r="N118" s="19">
        <f t="shared" si="73"/>
        <v>2</v>
      </c>
      <c r="O118" s="19">
        <f t="shared" si="73"/>
        <v>8</v>
      </c>
      <c r="P118" s="19">
        <f t="shared" si="73"/>
        <v>598</v>
      </c>
      <c r="Q118" s="19">
        <f t="shared" si="73"/>
        <v>79</v>
      </c>
      <c r="R118" s="19">
        <f t="shared" si="73"/>
        <v>138</v>
      </c>
      <c r="S118" s="19">
        <f t="shared" si="71"/>
        <v>67</v>
      </c>
      <c r="T118" s="19">
        <f t="shared" si="71"/>
        <v>20</v>
      </c>
      <c r="U118" s="19">
        <f t="shared" si="71"/>
        <v>152</v>
      </c>
      <c r="V118" s="19">
        <f t="shared" si="71"/>
        <v>107</v>
      </c>
    </row>
    <row r="119" spans="1:22" s="15" customFormat="1" x14ac:dyDescent="0.25">
      <c r="A119" s="91"/>
      <c r="B119" s="10" t="s">
        <v>31</v>
      </c>
      <c r="C119" s="19">
        <f>C118+C105</f>
        <v>2301</v>
      </c>
      <c r="D119" s="19">
        <f t="shared" ref="D119:V119" si="74">D118+D105</f>
        <v>113</v>
      </c>
      <c r="E119" s="19">
        <f t="shared" si="74"/>
        <v>17</v>
      </c>
      <c r="F119" s="19">
        <f t="shared" ref="F119:H119" si="75">F118+F105</f>
        <v>84</v>
      </c>
      <c r="G119" s="19">
        <f t="shared" si="75"/>
        <v>20</v>
      </c>
      <c r="H119" s="19">
        <f t="shared" si="75"/>
        <v>4</v>
      </c>
      <c r="I119" s="19">
        <f t="shared" si="74"/>
        <v>1</v>
      </c>
      <c r="J119" s="19">
        <f t="shared" ref="J119:R119" si="76">J118+J105</f>
        <v>158</v>
      </c>
      <c r="K119" s="19">
        <f t="shared" si="76"/>
        <v>533</v>
      </c>
      <c r="L119" s="19">
        <f t="shared" si="76"/>
        <v>132</v>
      </c>
      <c r="M119" s="19">
        <f t="shared" si="76"/>
        <v>68</v>
      </c>
      <c r="N119" s="19">
        <f t="shared" si="76"/>
        <v>2</v>
      </c>
      <c r="O119" s="19">
        <f t="shared" si="76"/>
        <v>8</v>
      </c>
      <c r="P119" s="19">
        <f t="shared" si="76"/>
        <v>598</v>
      </c>
      <c r="Q119" s="19">
        <f t="shared" si="76"/>
        <v>79</v>
      </c>
      <c r="R119" s="19">
        <f t="shared" si="76"/>
        <v>138</v>
      </c>
      <c r="S119" s="19">
        <f t="shared" si="74"/>
        <v>67</v>
      </c>
      <c r="T119" s="19">
        <f t="shared" si="74"/>
        <v>20</v>
      </c>
      <c r="U119" s="19">
        <f t="shared" si="74"/>
        <v>152</v>
      </c>
      <c r="V119" s="19">
        <f t="shared" si="74"/>
        <v>107</v>
      </c>
    </row>
    <row r="120" spans="1:22" ht="15" customHeight="1" x14ac:dyDescent="0.25">
      <c r="A120" s="8"/>
      <c r="B120" s="114" t="s">
        <v>6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</row>
    <row r="121" spans="1:22" ht="15" customHeight="1" x14ac:dyDescent="0.25">
      <c r="A121" s="8"/>
      <c r="B121" s="114" t="s">
        <v>26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</row>
    <row r="122" spans="1:22" ht="45" customHeight="1" x14ac:dyDescent="0.25">
      <c r="A122" s="8">
        <v>60</v>
      </c>
      <c r="B122" s="22" t="s">
        <v>43</v>
      </c>
      <c r="C122" s="17">
        <f t="shared" ref="C122:C157" si="77">SUM(D122:V122)</f>
        <v>0</v>
      </c>
      <c r="D122" s="17">
        <v>0</v>
      </c>
      <c r="E122" s="1" t="s">
        <v>175</v>
      </c>
      <c r="F122" s="1" t="s">
        <v>175</v>
      </c>
      <c r="G122" s="1" t="s">
        <v>175</v>
      </c>
      <c r="H122" s="1" t="s">
        <v>175</v>
      </c>
      <c r="I122" s="1" t="s">
        <v>175</v>
      </c>
      <c r="J122" s="1" t="s">
        <v>175</v>
      </c>
      <c r="K122" s="1" t="s">
        <v>175</v>
      </c>
      <c r="L122" s="1" t="s">
        <v>175</v>
      </c>
      <c r="M122" s="1" t="s">
        <v>175</v>
      </c>
      <c r="N122" s="1" t="s">
        <v>175</v>
      </c>
      <c r="O122" s="1" t="s">
        <v>175</v>
      </c>
      <c r="P122" s="1" t="s">
        <v>175</v>
      </c>
      <c r="Q122" s="1" t="s">
        <v>175</v>
      </c>
      <c r="R122" s="1" t="s">
        <v>175</v>
      </c>
      <c r="S122" s="1" t="s">
        <v>175</v>
      </c>
      <c r="T122" s="1" t="s">
        <v>175</v>
      </c>
      <c r="U122" s="1" t="s">
        <v>175</v>
      </c>
      <c r="V122" s="1" t="s">
        <v>175</v>
      </c>
    </row>
    <row r="123" spans="1:22" ht="38.25" customHeight="1" x14ac:dyDescent="0.25">
      <c r="A123" s="8">
        <v>61</v>
      </c>
      <c r="B123" s="14" t="s">
        <v>174</v>
      </c>
      <c r="C123" s="17">
        <f t="shared" si="77"/>
        <v>79</v>
      </c>
      <c r="D123" s="17">
        <v>79</v>
      </c>
      <c r="E123" s="1" t="s">
        <v>175</v>
      </c>
      <c r="F123" s="1" t="s">
        <v>175</v>
      </c>
      <c r="G123" s="1" t="s">
        <v>175</v>
      </c>
      <c r="H123" s="1" t="s">
        <v>175</v>
      </c>
      <c r="I123" s="1" t="s">
        <v>175</v>
      </c>
      <c r="J123" s="1" t="s">
        <v>175</v>
      </c>
      <c r="K123" s="1" t="s">
        <v>175</v>
      </c>
      <c r="L123" s="1" t="s">
        <v>175</v>
      </c>
      <c r="M123" s="1" t="s">
        <v>175</v>
      </c>
      <c r="N123" s="1" t="s">
        <v>175</v>
      </c>
      <c r="O123" s="1" t="s">
        <v>175</v>
      </c>
      <c r="P123" s="1" t="s">
        <v>175</v>
      </c>
      <c r="Q123" s="1" t="s">
        <v>175</v>
      </c>
      <c r="R123" s="1" t="s">
        <v>175</v>
      </c>
      <c r="S123" s="1" t="s">
        <v>175</v>
      </c>
      <c r="T123" s="1" t="s">
        <v>175</v>
      </c>
      <c r="U123" s="1" t="s">
        <v>175</v>
      </c>
      <c r="V123" s="1" t="s">
        <v>175</v>
      </c>
    </row>
    <row r="124" spans="1:22" ht="72.75" customHeight="1" x14ac:dyDescent="0.25">
      <c r="A124" s="8">
        <v>62</v>
      </c>
      <c r="B124" s="11" t="s">
        <v>67</v>
      </c>
      <c r="C124" s="17">
        <f t="shared" si="77"/>
        <v>5</v>
      </c>
      <c r="D124" s="17">
        <v>5</v>
      </c>
      <c r="E124" s="1" t="s">
        <v>175</v>
      </c>
      <c r="F124" s="1" t="s">
        <v>175</v>
      </c>
      <c r="G124" s="1" t="s">
        <v>175</v>
      </c>
      <c r="H124" s="1" t="s">
        <v>175</v>
      </c>
      <c r="I124" s="1" t="s">
        <v>175</v>
      </c>
      <c r="J124" s="1" t="s">
        <v>175</v>
      </c>
      <c r="K124" s="1" t="s">
        <v>175</v>
      </c>
      <c r="L124" s="1" t="s">
        <v>175</v>
      </c>
      <c r="M124" s="1" t="s">
        <v>175</v>
      </c>
      <c r="N124" s="1" t="s">
        <v>175</v>
      </c>
      <c r="O124" s="1" t="s">
        <v>175</v>
      </c>
      <c r="P124" s="1" t="s">
        <v>175</v>
      </c>
      <c r="Q124" s="1" t="s">
        <v>175</v>
      </c>
      <c r="R124" s="1" t="s">
        <v>175</v>
      </c>
      <c r="S124" s="1" t="s">
        <v>175</v>
      </c>
      <c r="T124" s="1" t="s">
        <v>175</v>
      </c>
      <c r="U124" s="1" t="s">
        <v>175</v>
      </c>
      <c r="V124" s="1" t="s">
        <v>175</v>
      </c>
    </row>
    <row r="125" spans="1:22" ht="126.75" customHeight="1" x14ac:dyDescent="0.25">
      <c r="A125" s="8">
        <v>63</v>
      </c>
      <c r="B125" s="11" t="s">
        <v>40</v>
      </c>
      <c r="C125" s="17">
        <f t="shared" si="77"/>
        <v>116</v>
      </c>
      <c r="D125" s="17">
        <v>116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66.75" customHeight="1" x14ac:dyDescent="0.25">
      <c r="A126" s="8">
        <v>64</v>
      </c>
      <c r="B126" s="11" t="s">
        <v>133</v>
      </c>
      <c r="C126" s="17">
        <f t="shared" si="77"/>
        <v>1</v>
      </c>
      <c r="D126" s="17">
        <v>1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45" customHeight="1" x14ac:dyDescent="0.25">
      <c r="A127" s="8">
        <v>65</v>
      </c>
      <c r="B127" s="11" t="s">
        <v>137</v>
      </c>
      <c r="C127" s="17">
        <f t="shared" si="77"/>
        <v>85</v>
      </c>
      <c r="D127" s="17">
        <v>85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38.25" customHeight="1" x14ac:dyDescent="0.25">
      <c r="A128" s="8">
        <v>66</v>
      </c>
      <c r="B128" s="14" t="s">
        <v>132</v>
      </c>
      <c r="C128" s="17">
        <f t="shared" si="77"/>
        <v>0</v>
      </c>
      <c r="D128" s="17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3.5" customHeight="1" x14ac:dyDescent="0.25">
      <c r="A129" s="8">
        <v>67</v>
      </c>
      <c r="B129" s="11" t="s">
        <v>20</v>
      </c>
      <c r="C129" s="17">
        <f t="shared" si="77"/>
        <v>0</v>
      </c>
      <c r="D129" s="17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customHeight="1" x14ac:dyDescent="0.25">
      <c r="A130" s="8">
        <v>68</v>
      </c>
      <c r="B130" s="11" t="s">
        <v>129</v>
      </c>
      <c r="C130" s="17">
        <f t="shared" si="77"/>
        <v>42</v>
      </c>
      <c r="D130" s="17">
        <v>42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66.75" customHeight="1" x14ac:dyDescent="0.25">
      <c r="A131" s="8">
        <v>69</v>
      </c>
      <c r="B131" s="11" t="s">
        <v>11</v>
      </c>
      <c r="C131" s="17">
        <f t="shared" si="77"/>
        <v>0</v>
      </c>
      <c r="D131" s="17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45" customHeight="1" x14ac:dyDescent="0.25">
      <c r="A132" s="8">
        <v>70</v>
      </c>
      <c r="B132" s="11" t="s">
        <v>158</v>
      </c>
      <c r="C132" s="17">
        <f t="shared" si="77"/>
        <v>0</v>
      </c>
      <c r="D132" s="17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48.75" customHeight="1" x14ac:dyDescent="0.25">
      <c r="A133" s="8">
        <v>71</v>
      </c>
      <c r="B133" s="11" t="s">
        <v>131</v>
      </c>
      <c r="C133" s="17">
        <f t="shared" si="77"/>
        <v>53</v>
      </c>
      <c r="D133" s="17">
        <v>53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59.25" customHeight="1" x14ac:dyDescent="0.25">
      <c r="A134" s="8">
        <v>72</v>
      </c>
      <c r="B134" s="11" t="s">
        <v>159</v>
      </c>
      <c r="C134" s="17">
        <f t="shared" si="77"/>
        <v>66</v>
      </c>
      <c r="D134" s="17">
        <v>66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89.25" customHeight="1" x14ac:dyDescent="0.25">
      <c r="A135" s="8">
        <v>73</v>
      </c>
      <c r="B135" s="11" t="s">
        <v>127</v>
      </c>
      <c r="C135" s="17">
        <f t="shared" si="77"/>
        <v>37</v>
      </c>
      <c r="D135" s="17">
        <v>37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84" customHeight="1" x14ac:dyDescent="0.25">
      <c r="A136" s="8">
        <v>74</v>
      </c>
      <c r="B136" s="11" t="s">
        <v>10</v>
      </c>
      <c r="C136" s="17">
        <f t="shared" si="77"/>
        <v>7</v>
      </c>
      <c r="D136" s="17">
        <v>7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5" customHeight="1" x14ac:dyDescent="0.25">
      <c r="A137" s="8">
        <v>75</v>
      </c>
      <c r="B137" s="11" t="s">
        <v>136</v>
      </c>
      <c r="C137" s="17">
        <f t="shared" si="77"/>
        <v>21</v>
      </c>
      <c r="D137" s="17">
        <v>21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48.75" customHeight="1" x14ac:dyDescent="0.25">
      <c r="A138" s="8">
        <v>76</v>
      </c>
      <c r="B138" s="11" t="s">
        <v>18</v>
      </c>
      <c r="C138" s="17">
        <f t="shared" si="77"/>
        <v>14</v>
      </c>
      <c r="D138" s="17">
        <v>14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89.25" customHeight="1" x14ac:dyDescent="0.25">
      <c r="A139" s="8">
        <v>77</v>
      </c>
      <c r="B139" s="11" t="s">
        <v>21</v>
      </c>
      <c r="C139" s="17">
        <f t="shared" si="77"/>
        <v>0</v>
      </c>
      <c r="D139" s="17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48.75" customHeight="1" x14ac:dyDescent="0.25">
      <c r="A140" s="8">
        <v>78</v>
      </c>
      <c r="B140" s="11" t="s">
        <v>19</v>
      </c>
      <c r="C140" s="17">
        <f t="shared" si="77"/>
        <v>37</v>
      </c>
      <c r="D140" s="17">
        <v>37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43.5" customHeight="1" x14ac:dyDescent="0.25">
      <c r="A141" s="8">
        <v>79</v>
      </c>
      <c r="B141" s="11" t="s">
        <v>66</v>
      </c>
      <c r="C141" s="17">
        <f t="shared" si="77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65.25" customHeight="1" x14ac:dyDescent="0.25">
      <c r="A142" s="8">
        <v>80</v>
      </c>
      <c r="B142" s="11" t="s">
        <v>36</v>
      </c>
      <c r="C142" s="17">
        <f t="shared" si="77"/>
        <v>16</v>
      </c>
      <c r="D142" s="17">
        <v>16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34.5" customHeight="1" x14ac:dyDescent="0.25">
      <c r="A143" s="8">
        <v>81</v>
      </c>
      <c r="B143" s="11" t="s">
        <v>138</v>
      </c>
      <c r="C143" s="17">
        <f t="shared" si="77"/>
        <v>18</v>
      </c>
      <c r="D143" s="17">
        <v>18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61.5" customHeight="1" x14ac:dyDescent="0.25">
      <c r="A144" s="8">
        <v>82</v>
      </c>
      <c r="B144" s="11" t="s">
        <v>15</v>
      </c>
      <c r="C144" s="17">
        <f t="shared" si="77"/>
        <v>5</v>
      </c>
      <c r="D144" s="17">
        <v>5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103.5" customHeight="1" x14ac:dyDescent="0.25">
      <c r="A145" s="8">
        <v>83</v>
      </c>
      <c r="B145" s="11" t="s">
        <v>17</v>
      </c>
      <c r="C145" s="17">
        <f t="shared" si="77"/>
        <v>4</v>
      </c>
      <c r="D145" s="17">
        <v>4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43.5" customHeight="1" x14ac:dyDescent="0.25">
      <c r="A146" s="8">
        <v>84</v>
      </c>
      <c r="B146" s="11" t="s">
        <v>160</v>
      </c>
      <c r="C146" s="17">
        <f t="shared" si="77"/>
        <v>1</v>
      </c>
      <c r="D146" s="17">
        <v>1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65.25" customHeight="1" x14ac:dyDescent="0.25">
      <c r="A147" s="8">
        <v>85</v>
      </c>
      <c r="B147" s="11" t="s">
        <v>16</v>
      </c>
      <c r="C147" s="17">
        <f t="shared" si="77"/>
        <v>43</v>
      </c>
      <c r="D147" s="17">
        <v>43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customHeight="1" x14ac:dyDescent="0.25">
      <c r="A148" s="8">
        <v>86</v>
      </c>
      <c r="B148" s="11" t="s">
        <v>161</v>
      </c>
      <c r="C148" s="17">
        <f t="shared" si="77"/>
        <v>8</v>
      </c>
      <c r="D148" s="17">
        <v>8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48.75" customHeight="1" x14ac:dyDescent="0.25">
      <c r="A149" s="8">
        <v>87</v>
      </c>
      <c r="B149" s="11" t="s">
        <v>162</v>
      </c>
      <c r="C149" s="17">
        <f t="shared" si="77"/>
        <v>0</v>
      </c>
      <c r="D149" s="17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33.75" customHeight="1" x14ac:dyDescent="0.25">
      <c r="A150" s="8">
        <v>88</v>
      </c>
      <c r="B150" s="11" t="s">
        <v>13</v>
      </c>
      <c r="C150" s="17">
        <f t="shared" si="77"/>
        <v>78</v>
      </c>
      <c r="D150" s="17">
        <v>78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8" customHeight="1" x14ac:dyDescent="0.25">
      <c r="A151" s="8">
        <v>89</v>
      </c>
      <c r="B151" s="11" t="s">
        <v>163</v>
      </c>
      <c r="C151" s="17">
        <f t="shared" si="77"/>
        <v>5</v>
      </c>
      <c r="D151" s="17">
        <v>5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66.75" customHeight="1" x14ac:dyDescent="0.25">
      <c r="A152" s="8">
        <v>90</v>
      </c>
      <c r="B152" s="11" t="s">
        <v>164</v>
      </c>
      <c r="C152" s="17">
        <f t="shared" si="77"/>
        <v>2</v>
      </c>
      <c r="D152" s="17">
        <v>2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customHeight="1" x14ac:dyDescent="0.25">
      <c r="A153" s="8">
        <v>91</v>
      </c>
      <c r="B153" s="11" t="s">
        <v>165</v>
      </c>
      <c r="C153" s="17">
        <f t="shared" si="77"/>
        <v>1</v>
      </c>
      <c r="D153" s="17">
        <v>1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57" customHeight="1" x14ac:dyDescent="0.25">
      <c r="A154" s="8">
        <v>92</v>
      </c>
      <c r="B154" s="11" t="s">
        <v>12</v>
      </c>
      <c r="C154" s="17">
        <f t="shared" si="77"/>
        <v>1</v>
      </c>
      <c r="D154" s="17">
        <v>1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3.5" customHeight="1" x14ac:dyDescent="0.25">
      <c r="A155" s="8">
        <v>93</v>
      </c>
      <c r="B155" s="11" t="s">
        <v>166</v>
      </c>
      <c r="C155" s="17">
        <f t="shared" si="77"/>
        <v>32</v>
      </c>
      <c r="D155" s="17">
        <v>32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65.25" customHeight="1" x14ac:dyDescent="0.25">
      <c r="A156" s="8">
        <v>94</v>
      </c>
      <c r="B156" s="11" t="s">
        <v>35</v>
      </c>
      <c r="C156" s="17">
        <f t="shared" si="77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66.75" customHeight="1" x14ac:dyDescent="0.25">
      <c r="A157" s="8">
        <v>95</v>
      </c>
      <c r="B157" s="11" t="s">
        <v>167</v>
      </c>
      <c r="C157" s="17">
        <f t="shared" si="77"/>
        <v>62</v>
      </c>
      <c r="D157" s="17">
        <v>62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s="15" customFormat="1" x14ac:dyDescent="0.25">
      <c r="A158" s="91">
        <v>36</v>
      </c>
      <c r="B158" s="10" t="s">
        <v>27</v>
      </c>
      <c r="C158" s="19">
        <f>SUM(C122:C157)</f>
        <v>839</v>
      </c>
      <c r="D158" s="19">
        <f t="shared" ref="D158:V158" si="78">SUM(D122:D157)</f>
        <v>839</v>
      </c>
      <c r="E158" s="19">
        <f t="shared" si="78"/>
        <v>0</v>
      </c>
      <c r="F158" s="19">
        <f t="shared" ref="F158:H158" si="79">SUM(F122:F157)</f>
        <v>0</v>
      </c>
      <c r="G158" s="19">
        <f t="shared" si="79"/>
        <v>0</v>
      </c>
      <c r="H158" s="19">
        <f t="shared" si="79"/>
        <v>0</v>
      </c>
      <c r="I158" s="19">
        <f t="shared" si="78"/>
        <v>0</v>
      </c>
      <c r="J158" s="19">
        <f t="shared" ref="J158:R158" si="80">SUM(J122:J157)</f>
        <v>0</v>
      </c>
      <c r="K158" s="19">
        <f t="shared" si="80"/>
        <v>0</v>
      </c>
      <c r="L158" s="19">
        <f t="shared" si="80"/>
        <v>0</v>
      </c>
      <c r="M158" s="19">
        <f t="shared" si="80"/>
        <v>0</v>
      </c>
      <c r="N158" s="19">
        <f t="shared" si="80"/>
        <v>0</v>
      </c>
      <c r="O158" s="19">
        <f t="shared" si="80"/>
        <v>0</v>
      </c>
      <c r="P158" s="19">
        <f t="shared" si="80"/>
        <v>0</v>
      </c>
      <c r="Q158" s="19">
        <f t="shared" si="80"/>
        <v>0</v>
      </c>
      <c r="R158" s="19">
        <f t="shared" si="80"/>
        <v>0</v>
      </c>
      <c r="S158" s="19">
        <f t="shared" si="78"/>
        <v>0</v>
      </c>
      <c r="T158" s="19">
        <f t="shared" si="78"/>
        <v>0</v>
      </c>
      <c r="U158" s="19">
        <f t="shared" si="78"/>
        <v>0</v>
      </c>
      <c r="V158" s="19">
        <f t="shared" si="78"/>
        <v>0</v>
      </c>
    </row>
    <row r="159" spans="1:22" ht="15" customHeight="1" x14ac:dyDescent="0.25">
      <c r="A159" s="8"/>
      <c r="B159" s="114" t="s">
        <v>34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</row>
    <row r="160" spans="1:22" ht="111" customHeight="1" x14ac:dyDescent="0.25">
      <c r="A160" s="8">
        <v>96</v>
      </c>
      <c r="B160" s="11" t="s">
        <v>168</v>
      </c>
      <c r="C160" s="17">
        <f>SUM(D160:V160)</f>
        <v>188</v>
      </c>
      <c r="D160" s="34">
        <v>188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customHeight="1" x14ac:dyDescent="0.25">
      <c r="A161" s="8">
        <v>97</v>
      </c>
      <c r="B161" s="11" t="s">
        <v>47</v>
      </c>
      <c r="C161" s="17">
        <f>SUM(D161:V161)</f>
        <v>353</v>
      </c>
      <c r="D161" s="34">
        <v>353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33.75" customHeight="1" x14ac:dyDescent="0.25">
      <c r="A162" s="8">
        <v>98</v>
      </c>
      <c r="B162" s="11" t="s">
        <v>69</v>
      </c>
      <c r="C162" s="17">
        <f>SUM(D162:V162)</f>
        <v>0</v>
      </c>
      <c r="D162" s="34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s="15" customFormat="1" x14ac:dyDescent="0.25">
      <c r="A163" s="91">
        <v>3</v>
      </c>
      <c r="B163" s="10" t="s">
        <v>27</v>
      </c>
      <c r="C163" s="19">
        <f>SUM(C160:C162)</f>
        <v>541</v>
      </c>
      <c r="D163" s="19">
        <f t="shared" ref="D163" si="81">SUM(D160:D162)</f>
        <v>541</v>
      </c>
      <c r="E163" s="19">
        <f t="shared" ref="E163:H163" si="82">SUM(E160:E162)</f>
        <v>0</v>
      </c>
      <c r="F163" s="19">
        <f t="shared" si="82"/>
        <v>0</v>
      </c>
      <c r="G163" s="19">
        <f t="shared" si="82"/>
        <v>0</v>
      </c>
      <c r="H163" s="19">
        <f t="shared" si="82"/>
        <v>0</v>
      </c>
      <c r="I163" s="19">
        <f t="shared" ref="I163:R163" si="83">SUM(I160:I162)</f>
        <v>0</v>
      </c>
      <c r="J163" s="19">
        <f t="shared" si="83"/>
        <v>0</v>
      </c>
      <c r="K163" s="19">
        <f t="shared" si="83"/>
        <v>0</v>
      </c>
      <c r="L163" s="19">
        <f t="shared" si="83"/>
        <v>0</v>
      </c>
      <c r="M163" s="19">
        <f t="shared" si="83"/>
        <v>0</v>
      </c>
      <c r="N163" s="19">
        <f t="shared" si="83"/>
        <v>0</v>
      </c>
      <c r="O163" s="19">
        <f t="shared" si="83"/>
        <v>0</v>
      </c>
      <c r="P163" s="19">
        <f t="shared" si="83"/>
        <v>0</v>
      </c>
      <c r="Q163" s="19">
        <f t="shared" si="83"/>
        <v>0</v>
      </c>
      <c r="R163" s="19">
        <f t="shared" si="83"/>
        <v>0</v>
      </c>
      <c r="S163" s="19">
        <f t="shared" ref="S163" si="84">SUM(S160:S162)</f>
        <v>0</v>
      </c>
      <c r="T163" s="19">
        <f t="shared" ref="T163" si="85">SUM(T160:T162)</f>
        <v>0</v>
      </c>
      <c r="U163" s="19">
        <f t="shared" ref="U163" si="86">SUM(U160:U162)</f>
        <v>0</v>
      </c>
      <c r="V163" s="19">
        <f t="shared" ref="V163" si="87">SUM(V160:V162)</f>
        <v>0</v>
      </c>
    </row>
    <row r="164" spans="1:22" ht="15" customHeight="1" x14ac:dyDescent="0.25">
      <c r="A164" s="8"/>
      <c r="B164" s="114" t="s">
        <v>38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</row>
    <row r="165" spans="1:22" ht="111" customHeight="1" x14ac:dyDescent="0.25">
      <c r="A165" s="8">
        <v>99</v>
      </c>
      <c r="B165" s="11" t="s">
        <v>39</v>
      </c>
      <c r="C165" s="17">
        <f>SUM(D165:V165)</f>
        <v>15</v>
      </c>
      <c r="D165" s="34">
        <v>15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43.5" customHeight="1" x14ac:dyDescent="0.25">
      <c r="A166" s="8">
        <v>100</v>
      </c>
      <c r="B166" s="11" t="s">
        <v>48</v>
      </c>
      <c r="C166" s="17">
        <f>SUM(D166:V166)</f>
        <v>0</v>
      </c>
      <c r="D166" s="34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111" customHeight="1" x14ac:dyDescent="0.25">
      <c r="A167" s="8">
        <v>101</v>
      </c>
      <c r="B167" s="11" t="s">
        <v>49</v>
      </c>
      <c r="C167" s="17">
        <f>SUM(D167:V167)</f>
        <v>0</v>
      </c>
      <c r="D167" s="34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s="15" customFormat="1" x14ac:dyDescent="0.25">
      <c r="A168" s="91">
        <v>3</v>
      </c>
      <c r="B168" s="10" t="s">
        <v>27</v>
      </c>
      <c r="C168" s="19">
        <f>SUM(C165:C167)</f>
        <v>15</v>
      </c>
      <c r="D168" s="19">
        <f t="shared" ref="D168" si="88">SUM(D165:D167)</f>
        <v>15</v>
      </c>
      <c r="E168" s="19">
        <f t="shared" ref="E168:H168" si="89">SUM(E165:E167)</f>
        <v>0</v>
      </c>
      <c r="F168" s="19">
        <f t="shared" si="89"/>
        <v>0</v>
      </c>
      <c r="G168" s="19">
        <f t="shared" si="89"/>
        <v>0</v>
      </c>
      <c r="H168" s="19">
        <f t="shared" si="89"/>
        <v>0</v>
      </c>
      <c r="I168" s="19">
        <f t="shared" ref="I168:R168" si="90">SUM(I165:I167)</f>
        <v>0</v>
      </c>
      <c r="J168" s="19">
        <f t="shared" si="90"/>
        <v>0</v>
      </c>
      <c r="K168" s="19">
        <f t="shared" si="90"/>
        <v>0</v>
      </c>
      <c r="L168" s="19">
        <f t="shared" si="90"/>
        <v>0</v>
      </c>
      <c r="M168" s="19">
        <f t="shared" si="90"/>
        <v>0</v>
      </c>
      <c r="N168" s="19">
        <f t="shared" si="90"/>
        <v>0</v>
      </c>
      <c r="O168" s="19">
        <f t="shared" si="90"/>
        <v>0</v>
      </c>
      <c r="P168" s="19">
        <f t="shared" si="90"/>
        <v>0</v>
      </c>
      <c r="Q168" s="19">
        <f t="shared" si="90"/>
        <v>0</v>
      </c>
      <c r="R168" s="19">
        <f t="shared" si="90"/>
        <v>0</v>
      </c>
      <c r="S168" s="19">
        <f t="shared" ref="S168" si="91">SUM(S165:S167)</f>
        <v>0</v>
      </c>
      <c r="T168" s="19">
        <f t="shared" ref="T168" si="92">SUM(T165:T167)</f>
        <v>0</v>
      </c>
      <c r="U168" s="19">
        <f t="shared" ref="U168" si="93">SUM(U165:U167)</f>
        <v>0</v>
      </c>
      <c r="V168" s="19">
        <f t="shared" ref="V168" si="94">SUM(V165:V167)</f>
        <v>0</v>
      </c>
    </row>
    <row r="169" spans="1:22" hidden="1" x14ac:dyDescent="0.25">
      <c r="A169" s="8"/>
      <c r="B169" s="114" t="s">
        <v>56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</row>
    <row r="170" spans="1:22" ht="30" hidden="1" x14ac:dyDescent="0.25">
      <c r="A170" s="8">
        <v>105</v>
      </c>
      <c r="B170" s="9" t="s">
        <v>179</v>
      </c>
      <c r="C170" s="17">
        <v>0</v>
      </c>
      <c r="D170" s="1" t="s">
        <v>175</v>
      </c>
      <c r="E170" s="17">
        <v>0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hidden="1" x14ac:dyDescent="0.25">
      <c r="A171" s="8">
        <v>106</v>
      </c>
      <c r="B171" s="9" t="s">
        <v>180</v>
      </c>
      <c r="C171" s="17">
        <v>0</v>
      </c>
      <c r="D171" s="1" t="s">
        <v>175</v>
      </c>
      <c r="E171" s="17">
        <v>0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60" hidden="1" x14ac:dyDescent="0.25">
      <c r="A172" s="8">
        <v>107</v>
      </c>
      <c r="B172" s="9" t="s">
        <v>72</v>
      </c>
      <c r="C172" s="17">
        <v>0</v>
      </c>
      <c r="D172" s="1" t="s">
        <v>175</v>
      </c>
      <c r="E172" s="17">
        <v>0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150" hidden="1" x14ac:dyDescent="0.25">
      <c r="A173" s="8">
        <v>108</v>
      </c>
      <c r="B173" s="9" t="s">
        <v>181</v>
      </c>
      <c r="C173" s="17">
        <v>0</v>
      </c>
      <c r="D173" s="1" t="s">
        <v>175</v>
      </c>
      <c r="E173" s="17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15" customFormat="1" hidden="1" x14ac:dyDescent="0.25">
      <c r="A174" s="91">
        <v>4</v>
      </c>
      <c r="B174" s="67" t="s">
        <v>27</v>
      </c>
      <c r="C174" s="19">
        <f t="shared" ref="C174:V174" si="95">SUM(C170:C170)</f>
        <v>0</v>
      </c>
      <c r="D174" s="19">
        <f t="shared" si="95"/>
        <v>0</v>
      </c>
      <c r="E174" s="19">
        <f t="shared" si="95"/>
        <v>0</v>
      </c>
      <c r="F174" s="19">
        <f t="shared" si="95"/>
        <v>0</v>
      </c>
      <c r="G174" s="19">
        <f t="shared" si="95"/>
        <v>0</v>
      </c>
      <c r="H174" s="19">
        <f t="shared" si="95"/>
        <v>0</v>
      </c>
      <c r="I174" s="19">
        <f t="shared" si="95"/>
        <v>0</v>
      </c>
      <c r="J174" s="19">
        <f t="shared" si="95"/>
        <v>0</v>
      </c>
      <c r="K174" s="19">
        <f t="shared" si="95"/>
        <v>0</v>
      </c>
      <c r="L174" s="19">
        <f t="shared" si="95"/>
        <v>0</v>
      </c>
      <c r="M174" s="19">
        <f t="shared" si="95"/>
        <v>0</v>
      </c>
      <c r="N174" s="19">
        <f t="shared" si="95"/>
        <v>0</v>
      </c>
      <c r="O174" s="19">
        <f t="shared" si="95"/>
        <v>0</v>
      </c>
      <c r="P174" s="19">
        <f t="shared" si="95"/>
        <v>0</v>
      </c>
      <c r="Q174" s="19">
        <f t="shared" si="95"/>
        <v>0</v>
      </c>
      <c r="R174" s="19">
        <f t="shared" si="95"/>
        <v>0</v>
      </c>
      <c r="S174" s="19">
        <f t="shared" si="95"/>
        <v>0</v>
      </c>
      <c r="T174" s="19">
        <f t="shared" si="95"/>
        <v>0</v>
      </c>
      <c r="U174" s="19">
        <f t="shared" si="95"/>
        <v>0</v>
      </c>
      <c r="V174" s="19">
        <f t="shared" si="95"/>
        <v>0</v>
      </c>
    </row>
    <row r="175" spans="1:22" ht="15" customHeight="1" x14ac:dyDescent="0.25">
      <c r="A175" s="8"/>
      <c r="B175" s="114" t="s">
        <v>172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</row>
    <row r="176" spans="1:22" ht="60.75" customHeight="1" x14ac:dyDescent="0.25">
      <c r="A176" s="8">
        <v>102</v>
      </c>
      <c r="B176" s="11" t="s">
        <v>71</v>
      </c>
      <c r="C176" s="1" t="s">
        <v>63</v>
      </c>
      <c r="D176" s="1" t="s">
        <v>175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34">
        <v>0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91">
        <v>1</v>
      </c>
      <c r="B177" s="10" t="s">
        <v>27</v>
      </c>
      <c r="C177" s="30">
        <f>SUM(C176:C176)</f>
        <v>0</v>
      </c>
      <c r="D177" s="19">
        <f t="shared" ref="D177" si="96">SUM(D176:D176)</f>
        <v>0</v>
      </c>
      <c r="E177" s="19">
        <f t="shared" ref="E177:H177" si="97">SUM(E176:E176)</f>
        <v>0</v>
      </c>
      <c r="F177" s="19">
        <f t="shared" si="97"/>
        <v>0</v>
      </c>
      <c r="G177" s="19">
        <f t="shared" si="97"/>
        <v>0</v>
      </c>
      <c r="H177" s="19">
        <f t="shared" si="97"/>
        <v>0</v>
      </c>
      <c r="I177" s="19">
        <f t="shared" ref="I177:R177" si="98">SUM(I176:I176)</f>
        <v>0</v>
      </c>
      <c r="J177" s="19">
        <f t="shared" si="98"/>
        <v>0</v>
      </c>
      <c r="K177" s="19">
        <f t="shared" si="98"/>
        <v>0</v>
      </c>
      <c r="L177" s="19">
        <f t="shared" si="98"/>
        <v>0</v>
      </c>
      <c r="M177" s="19">
        <f t="shared" si="98"/>
        <v>0</v>
      </c>
      <c r="N177" s="19">
        <f t="shared" si="98"/>
        <v>0</v>
      </c>
      <c r="O177" s="19">
        <f t="shared" si="98"/>
        <v>0</v>
      </c>
      <c r="P177" s="19">
        <f t="shared" si="98"/>
        <v>0</v>
      </c>
      <c r="Q177" s="19">
        <f t="shared" si="98"/>
        <v>0</v>
      </c>
      <c r="R177" s="19">
        <f t="shared" si="98"/>
        <v>0</v>
      </c>
      <c r="S177" s="19">
        <f t="shared" ref="S177" si="99">SUM(S176:S176)</f>
        <v>0</v>
      </c>
      <c r="T177" s="19">
        <f t="shared" ref="T177" si="100">SUM(T176:T176)</f>
        <v>0</v>
      </c>
      <c r="U177" s="19">
        <f t="shared" ref="U177" si="101">SUM(U176:U176)</f>
        <v>0</v>
      </c>
      <c r="V177" s="19">
        <f t="shared" ref="V177" si="102">SUM(V176:V176)</f>
        <v>0</v>
      </c>
    </row>
    <row r="178" spans="1:22" ht="15" customHeight="1" x14ac:dyDescent="0.25">
      <c r="A178" s="8"/>
      <c r="B178" s="114" t="s">
        <v>55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</row>
    <row r="179" spans="1:22" ht="30" x14ac:dyDescent="0.25">
      <c r="A179" s="8">
        <v>103</v>
      </c>
      <c r="B179" s="11" t="s">
        <v>170</v>
      </c>
      <c r="C179" s="1" t="s">
        <v>63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34">
        <v>0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104</v>
      </c>
      <c r="B180" s="11" t="s">
        <v>169</v>
      </c>
      <c r="C180" s="1" t="s">
        <v>63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34">
        <v>0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29.25" customHeight="1" x14ac:dyDescent="0.25">
      <c r="A181" s="8">
        <v>105</v>
      </c>
      <c r="B181" s="11" t="s">
        <v>171</v>
      </c>
      <c r="C181" s="1" t="s">
        <v>63</v>
      </c>
      <c r="D181" s="1" t="s">
        <v>175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34">
        <v>0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s="15" customFormat="1" x14ac:dyDescent="0.25">
      <c r="A182" s="91">
        <v>3</v>
      </c>
      <c r="B182" s="10" t="s">
        <v>27</v>
      </c>
      <c r="C182" s="30">
        <f>SUM(C179:C181)</f>
        <v>0</v>
      </c>
      <c r="D182" s="19">
        <f t="shared" ref="D182:V182" si="103">SUM(D179:D181)</f>
        <v>0</v>
      </c>
      <c r="E182" s="19">
        <f t="shared" si="103"/>
        <v>0</v>
      </c>
      <c r="F182" s="19">
        <f t="shared" si="103"/>
        <v>0</v>
      </c>
      <c r="G182" s="19">
        <f t="shared" si="103"/>
        <v>0</v>
      </c>
      <c r="H182" s="19">
        <f t="shared" si="103"/>
        <v>0</v>
      </c>
      <c r="I182" s="19">
        <f t="shared" si="103"/>
        <v>0</v>
      </c>
      <c r="J182" s="19">
        <f t="shared" si="103"/>
        <v>0</v>
      </c>
      <c r="K182" s="19">
        <f t="shared" si="103"/>
        <v>0</v>
      </c>
      <c r="L182" s="19">
        <f t="shared" si="103"/>
        <v>0</v>
      </c>
      <c r="M182" s="19">
        <f t="shared" si="103"/>
        <v>0</v>
      </c>
      <c r="N182" s="19">
        <f t="shared" si="103"/>
        <v>0</v>
      </c>
      <c r="O182" s="19">
        <f t="shared" si="103"/>
        <v>0</v>
      </c>
      <c r="P182" s="19">
        <f t="shared" si="103"/>
        <v>0</v>
      </c>
      <c r="Q182" s="19">
        <f t="shared" si="103"/>
        <v>0</v>
      </c>
      <c r="R182" s="19">
        <f t="shared" si="103"/>
        <v>0</v>
      </c>
      <c r="S182" s="19">
        <f t="shared" si="103"/>
        <v>0</v>
      </c>
      <c r="T182" s="19">
        <f t="shared" si="103"/>
        <v>0</v>
      </c>
      <c r="U182" s="19">
        <f t="shared" si="103"/>
        <v>0</v>
      </c>
      <c r="V182" s="19">
        <f t="shared" si="103"/>
        <v>0</v>
      </c>
    </row>
    <row r="183" spans="1:22" s="15" customFormat="1" x14ac:dyDescent="0.25">
      <c r="A183" s="91"/>
      <c r="B183" s="10" t="s">
        <v>28</v>
      </c>
      <c r="C183" s="19">
        <f>C168+C163+C158+C182+C177</f>
        <v>1395</v>
      </c>
      <c r="D183" s="19">
        <f t="shared" ref="D183:V183" si="104">D168+D163+D158+D182+D177</f>
        <v>1395</v>
      </c>
      <c r="E183" s="19">
        <f t="shared" si="104"/>
        <v>0</v>
      </c>
      <c r="F183" s="19">
        <f t="shared" si="104"/>
        <v>0</v>
      </c>
      <c r="G183" s="19">
        <f t="shared" si="104"/>
        <v>0</v>
      </c>
      <c r="H183" s="19">
        <f t="shared" si="104"/>
        <v>0</v>
      </c>
      <c r="I183" s="19">
        <f t="shared" si="104"/>
        <v>0</v>
      </c>
      <c r="J183" s="19">
        <f t="shared" si="104"/>
        <v>0</v>
      </c>
      <c r="K183" s="19">
        <f t="shared" si="104"/>
        <v>0</v>
      </c>
      <c r="L183" s="19">
        <f t="shared" si="104"/>
        <v>0</v>
      </c>
      <c r="M183" s="19">
        <f t="shared" si="104"/>
        <v>0</v>
      </c>
      <c r="N183" s="19">
        <f t="shared" si="104"/>
        <v>0</v>
      </c>
      <c r="O183" s="19">
        <f t="shared" si="104"/>
        <v>0</v>
      </c>
      <c r="P183" s="19">
        <f t="shared" si="104"/>
        <v>0</v>
      </c>
      <c r="Q183" s="19">
        <f t="shared" si="104"/>
        <v>0</v>
      </c>
      <c r="R183" s="19">
        <f t="shared" si="104"/>
        <v>0</v>
      </c>
      <c r="S183" s="19">
        <f t="shared" si="104"/>
        <v>0</v>
      </c>
      <c r="T183" s="19">
        <f t="shared" si="104"/>
        <v>0</v>
      </c>
      <c r="U183" s="19">
        <f t="shared" si="104"/>
        <v>0</v>
      </c>
      <c r="V183" s="19">
        <f t="shared" si="104"/>
        <v>0</v>
      </c>
    </row>
    <row r="184" spans="1:22" s="15" customFormat="1" x14ac:dyDescent="0.25">
      <c r="A184" s="114" t="s">
        <v>62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</row>
    <row r="185" spans="1:22" s="15" customFormat="1" ht="15" customHeight="1" x14ac:dyDescent="0.25">
      <c r="A185" s="113" t="s">
        <v>60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</row>
    <row r="186" spans="1:22" s="15" customFormat="1" ht="165" x14ac:dyDescent="0.25">
      <c r="A186" s="8">
        <v>106</v>
      </c>
      <c r="B186" s="11" t="s">
        <v>61</v>
      </c>
      <c r="C186" s="17">
        <f>SUM(D186:V186)</f>
        <v>0</v>
      </c>
      <c r="D186" s="17">
        <v>0</v>
      </c>
      <c r="E186" s="1" t="s">
        <v>175</v>
      </c>
      <c r="F186" s="1" t="s">
        <v>175</v>
      </c>
      <c r="G186" s="17">
        <v>0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7">
        <v>0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s="15" customFormat="1" ht="90" x14ac:dyDescent="0.25">
      <c r="A187" s="8">
        <v>107</v>
      </c>
      <c r="B187" s="11" t="s">
        <v>58</v>
      </c>
      <c r="C187" s="17">
        <f>SUM(D187:V187)</f>
        <v>0</v>
      </c>
      <c r="D187" s="17">
        <v>0</v>
      </c>
      <c r="E187" s="1" t="s">
        <v>175</v>
      </c>
      <c r="F187" s="1" t="s">
        <v>175</v>
      </c>
      <c r="G187" s="17">
        <v>0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7">
        <v>0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ht="225" x14ac:dyDescent="0.25">
      <c r="A188" s="8">
        <v>108</v>
      </c>
      <c r="B188" s="11" t="s">
        <v>59</v>
      </c>
      <c r="C188" s="17">
        <f>SUM(D188:V188)</f>
        <v>0</v>
      </c>
      <c r="D188" s="17">
        <v>0</v>
      </c>
      <c r="E188" s="1" t="s">
        <v>175</v>
      </c>
      <c r="F188" s="1" t="s">
        <v>175</v>
      </c>
      <c r="G188" s="17">
        <v>0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7">
        <v>0</v>
      </c>
      <c r="Q188" s="1" t="s">
        <v>175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91">
        <v>3</v>
      </c>
      <c r="B189" s="10" t="s">
        <v>27</v>
      </c>
      <c r="C189" s="17">
        <f>SUM(D189:V189)</f>
        <v>0</v>
      </c>
      <c r="D189" s="17">
        <f>D188+D187+D186</f>
        <v>0</v>
      </c>
      <c r="E189" s="34">
        <v>0</v>
      </c>
      <c r="F189" s="1" t="s">
        <v>63</v>
      </c>
      <c r="G189" s="1" t="s">
        <v>63</v>
      </c>
      <c r="H189" s="34">
        <v>0</v>
      </c>
      <c r="I189" s="1" t="s">
        <v>63</v>
      </c>
      <c r="J189" s="1" t="s">
        <v>63</v>
      </c>
      <c r="K189" s="1" t="s">
        <v>63</v>
      </c>
      <c r="L189" s="1" t="s">
        <v>63</v>
      </c>
      <c r="M189" s="1" t="s">
        <v>63</v>
      </c>
      <c r="N189" s="34">
        <v>0</v>
      </c>
      <c r="O189" s="1" t="s">
        <v>63</v>
      </c>
      <c r="P189" s="1" t="s">
        <v>63</v>
      </c>
      <c r="Q189" s="1" t="s">
        <v>63</v>
      </c>
      <c r="R189" s="1" t="s">
        <v>63</v>
      </c>
      <c r="S189" s="1" t="s">
        <v>63</v>
      </c>
      <c r="T189" s="1" t="s">
        <v>63</v>
      </c>
      <c r="U189" s="1" t="s">
        <v>63</v>
      </c>
      <c r="V189" s="1" t="s">
        <v>63</v>
      </c>
    </row>
    <row r="190" spans="1:22" ht="48.75" customHeight="1" x14ac:dyDescent="0.25">
      <c r="A190" s="8"/>
      <c r="B190" s="13" t="s">
        <v>44</v>
      </c>
      <c r="C190" s="17">
        <f>SUM(D190:V190)</f>
        <v>2982</v>
      </c>
      <c r="D190" s="17">
        <v>315</v>
      </c>
      <c r="E190" s="17">
        <v>102</v>
      </c>
      <c r="F190" s="17">
        <v>12</v>
      </c>
      <c r="G190" s="17">
        <v>16</v>
      </c>
      <c r="H190" s="17">
        <v>24</v>
      </c>
      <c r="I190" s="17">
        <v>48</v>
      </c>
      <c r="J190" s="17">
        <v>200</v>
      </c>
      <c r="K190" s="17">
        <v>617</v>
      </c>
      <c r="L190" s="17">
        <v>146</v>
      </c>
      <c r="M190" s="17">
        <v>39</v>
      </c>
      <c r="N190" s="17">
        <v>30</v>
      </c>
      <c r="O190" s="17">
        <v>31</v>
      </c>
      <c r="P190" s="17">
        <v>936</v>
      </c>
      <c r="Q190" s="17">
        <v>68</v>
      </c>
      <c r="R190" s="17">
        <v>135</v>
      </c>
      <c r="S190" s="17">
        <v>167</v>
      </c>
      <c r="T190" s="17">
        <v>18</v>
      </c>
      <c r="U190" s="17">
        <v>42</v>
      </c>
      <c r="V190" s="17">
        <v>36</v>
      </c>
    </row>
    <row r="191" spans="1:22" ht="28.5" x14ac:dyDescent="0.25">
      <c r="A191" s="91" t="s">
        <v>0</v>
      </c>
      <c r="B191" s="91" t="s">
        <v>178</v>
      </c>
      <c r="C191" s="89">
        <f>C189+C183+C119+C98+C62</f>
        <v>38711</v>
      </c>
      <c r="D191" s="89">
        <f t="shared" ref="D191:V191" si="105">D189+D183+D119+D98+D62</f>
        <v>6604</v>
      </c>
      <c r="E191" s="89">
        <f t="shared" si="105"/>
        <v>1523</v>
      </c>
      <c r="F191" s="89">
        <f t="shared" si="105"/>
        <v>638</v>
      </c>
      <c r="G191" s="89">
        <f t="shared" si="105"/>
        <v>273</v>
      </c>
      <c r="H191" s="89">
        <f t="shared" si="105"/>
        <v>563</v>
      </c>
      <c r="I191" s="89">
        <f t="shared" si="105"/>
        <v>595</v>
      </c>
      <c r="J191" s="89">
        <f t="shared" si="105"/>
        <v>2087</v>
      </c>
      <c r="K191" s="89">
        <f t="shared" si="105"/>
        <v>7468</v>
      </c>
      <c r="L191" s="89">
        <f t="shared" si="105"/>
        <v>3245</v>
      </c>
      <c r="M191" s="89">
        <f t="shared" si="105"/>
        <v>856</v>
      </c>
      <c r="N191" s="89">
        <f t="shared" si="105"/>
        <v>765</v>
      </c>
      <c r="O191" s="89">
        <f t="shared" si="105"/>
        <v>164</v>
      </c>
      <c r="P191" s="89">
        <f t="shared" si="105"/>
        <v>7049</v>
      </c>
      <c r="Q191" s="89">
        <f t="shared" si="105"/>
        <v>1952</v>
      </c>
      <c r="R191" s="89">
        <f t="shared" si="105"/>
        <v>1112</v>
      </c>
      <c r="S191" s="89">
        <f t="shared" si="105"/>
        <v>2466</v>
      </c>
      <c r="T191" s="89">
        <f t="shared" si="105"/>
        <v>150</v>
      </c>
      <c r="U191" s="89">
        <f t="shared" si="105"/>
        <v>586</v>
      </c>
      <c r="V191" s="89">
        <f t="shared" si="105"/>
        <v>615</v>
      </c>
    </row>
    <row r="192" spans="1:22" ht="15.75" customHeight="1" x14ac:dyDescent="0.25">
      <c r="A192" s="2">
        <f>A189+A182+A177+A168+A163+A158+A118+A105+A94+A97+A90+A87+A61+A58+A55+A50+A45+A35+A25+A22</f>
        <v>108</v>
      </c>
      <c r="B192" s="2"/>
      <c r="C192" s="78">
        <f>C191+'Февраль 17'!C191+'Март 17'!C191+'Апрель 17'!C191+'Май 17'!C199+'Июнь 17'!C203</f>
        <v>280650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2:3" ht="19.5" customHeight="1" x14ac:dyDescent="0.25">
      <c r="B193" s="5" t="s">
        <v>46</v>
      </c>
      <c r="C193" s="79">
        <f>C189+C182+C177+C168+C163+C158+C118+C105+C97+C94+C90+C87+C61+C58+C55+C50+C45+C35+C22+C25</f>
        <v>38711</v>
      </c>
    </row>
  </sheetData>
  <autoFilter ref="A5:V193"/>
  <mergeCells count="32">
    <mergeCell ref="B169:V169"/>
    <mergeCell ref="A2:V2"/>
    <mergeCell ref="B121:V121"/>
    <mergeCell ref="B120:V120"/>
    <mergeCell ref="B29:V29"/>
    <mergeCell ref="B51:V51"/>
    <mergeCell ref="B56:V56"/>
    <mergeCell ref="B36:V36"/>
    <mergeCell ref="B46:V46"/>
    <mergeCell ref="B59:V59"/>
    <mergeCell ref="D4:V4"/>
    <mergeCell ref="B4:B5"/>
    <mergeCell ref="B88:V88"/>
    <mergeCell ref="B106:V106"/>
    <mergeCell ref="B64:V64"/>
    <mergeCell ref="B26:V26"/>
    <mergeCell ref="A185:V185"/>
    <mergeCell ref="B99:V99"/>
    <mergeCell ref="B100:V100"/>
    <mergeCell ref="B79:V79"/>
    <mergeCell ref="A4:A5"/>
    <mergeCell ref="B95:V95"/>
    <mergeCell ref="B63:V63"/>
    <mergeCell ref="B7:V7"/>
    <mergeCell ref="B8:V8"/>
    <mergeCell ref="B23:V23"/>
    <mergeCell ref="A91:V91"/>
    <mergeCell ref="B159:V159"/>
    <mergeCell ref="A184:V184"/>
    <mergeCell ref="B164:V164"/>
    <mergeCell ref="B178:V178"/>
    <mergeCell ref="B175:V175"/>
  </mergeCells>
  <pageMargins left="0.82677165354330717" right="0.23622047244094491" top="0" bottom="0" header="0.31496062992125984" footer="0.31496062992125984"/>
  <pageSetup paperSize="9" scale="51" orientation="landscape" r:id="rId1"/>
  <rowBreaks count="8" manualBreakCount="8">
    <brk id="15" max="24" man="1"/>
    <brk id="30" max="24" man="1"/>
    <brk id="44" max="24" man="1"/>
    <brk id="58" max="16383" man="1"/>
    <brk id="98" max="24" man="1"/>
    <brk id="127" max="24" man="1"/>
    <brk id="163" max="24" man="1"/>
    <brk id="174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8"/>
  <sheetViews>
    <sheetView workbookViewId="0">
      <selection activeCell="H9" sqref="H9"/>
    </sheetView>
  </sheetViews>
  <sheetFormatPr defaultRowHeight="15" x14ac:dyDescent="0.25"/>
  <cols>
    <col min="1" max="1" width="8.85546875" style="3" customWidth="1"/>
    <col min="2" max="2" width="58.8554687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21" t="s">
        <v>266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106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104">
        <v>1</v>
      </c>
      <c r="B6" s="49">
        <v>2</v>
      </c>
      <c r="C6" s="107">
        <v>3</v>
      </c>
      <c r="D6" s="107">
        <v>4</v>
      </c>
      <c r="E6" s="49">
        <v>5</v>
      </c>
      <c r="F6" s="107">
        <v>6</v>
      </c>
      <c r="G6" s="107">
        <v>7</v>
      </c>
      <c r="H6" s="49">
        <v>8</v>
      </c>
      <c r="I6" s="107">
        <v>9</v>
      </c>
      <c r="J6" s="107">
        <v>10</v>
      </c>
      <c r="K6" s="49">
        <v>11</v>
      </c>
      <c r="L6" s="107">
        <v>12</v>
      </c>
      <c r="M6" s="107">
        <v>13</v>
      </c>
      <c r="N6" s="49">
        <v>14</v>
      </c>
      <c r="O6" s="107">
        <v>15</v>
      </c>
      <c r="P6" s="107">
        <v>16</v>
      </c>
      <c r="Q6" s="49">
        <v>17</v>
      </c>
      <c r="R6" s="107">
        <v>18</v>
      </c>
      <c r="S6" s="107">
        <v>19</v>
      </c>
      <c r="T6" s="49">
        <v>20</v>
      </c>
      <c r="U6" s="107">
        <v>21</v>
      </c>
      <c r="V6" s="107">
        <v>22</v>
      </c>
    </row>
    <row r="7" spans="1:22" x14ac:dyDescent="0.25">
      <c r="A7" s="107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14.5" customHeight="1" x14ac:dyDescent="0.25">
      <c r="A9" s="8">
        <v>1</v>
      </c>
      <c r="B9" s="23" t="s">
        <v>96</v>
      </c>
      <c r="C9" s="17">
        <f t="shared" ref="C9:C21" si="0">SUM(D9:V9)</f>
        <v>9</v>
      </c>
      <c r="D9" s="17">
        <v>0</v>
      </c>
      <c r="E9" s="17">
        <v>1</v>
      </c>
      <c r="F9" s="17">
        <v>0</v>
      </c>
      <c r="G9" s="17">
        <v>1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2</v>
      </c>
      <c r="N9" s="17">
        <v>1</v>
      </c>
      <c r="O9" s="17">
        <v>0</v>
      </c>
      <c r="P9" s="17">
        <v>2</v>
      </c>
      <c r="Q9" s="17">
        <v>0</v>
      </c>
      <c r="R9" s="17">
        <v>0</v>
      </c>
      <c r="S9" s="17">
        <v>0</v>
      </c>
      <c r="T9" s="17">
        <v>0</v>
      </c>
      <c r="U9" s="17">
        <v>2</v>
      </c>
      <c r="V9" s="17">
        <v>0</v>
      </c>
    </row>
    <row r="10" spans="1:22" ht="45" customHeight="1" x14ac:dyDescent="0.25">
      <c r="A10" s="8">
        <v>2</v>
      </c>
      <c r="B10" s="23" t="s">
        <v>14</v>
      </c>
      <c r="C10" s="17">
        <f t="shared" si="0"/>
        <v>274</v>
      </c>
      <c r="D10" s="17">
        <v>4</v>
      </c>
      <c r="E10" s="17">
        <v>0</v>
      </c>
      <c r="F10" s="17">
        <v>4</v>
      </c>
      <c r="G10" s="17">
        <v>0</v>
      </c>
      <c r="H10" s="17">
        <v>4</v>
      </c>
      <c r="I10" s="17">
        <v>7</v>
      </c>
      <c r="J10" s="17">
        <v>1</v>
      </c>
      <c r="K10" s="17">
        <v>2</v>
      </c>
      <c r="L10" s="17">
        <v>16</v>
      </c>
      <c r="M10" s="17">
        <v>8</v>
      </c>
      <c r="N10" s="17">
        <v>19</v>
      </c>
      <c r="O10" s="17">
        <v>6</v>
      </c>
      <c r="P10" s="17">
        <v>62</v>
      </c>
      <c r="Q10" s="17">
        <v>32</v>
      </c>
      <c r="R10" s="17">
        <v>4</v>
      </c>
      <c r="S10" s="17">
        <v>60</v>
      </c>
      <c r="T10" s="17">
        <v>13</v>
      </c>
      <c r="U10" s="17">
        <v>28</v>
      </c>
      <c r="V10" s="17">
        <v>4</v>
      </c>
    </row>
    <row r="11" spans="1:22" ht="60" customHeight="1" x14ac:dyDescent="0.25">
      <c r="A11" s="8">
        <v>3</v>
      </c>
      <c r="B11" s="23" t="s">
        <v>97</v>
      </c>
      <c r="C11" s="17">
        <f t="shared" si="0"/>
        <v>1424</v>
      </c>
      <c r="D11" s="17">
        <v>64</v>
      </c>
      <c r="E11" s="17">
        <v>45</v>
      </c>
      <c r="F11" s="17">
        <v>42</v>
      </c>
      <c r="G11" s="17">
        <v>16</v>
      </c>
      <c r="H11" s="17">
        <v>24</v>
      </c>
      <c r="I11" s="17">
        <v>112</v>
      </c>
      <c r="J11" s="17">
        <v>58</v>
      </c>
      <c r="K11" s="17">
        <v>174</v>
      </c>
      <c r="L11" s="17">
        <v>133</v>
      </c>
      <c r="M11" s="17">
        <v>84</v>
      </c>
      <c r="N11" s="17">
        <v>141</v>
      </c>
      <c r="O11" s="17">
        <v>19</v>
      </c>
      <c r="P11" s="17">
        <v>181</v>
      </c>
      <c r="Q11" s="17">
        <v>66</v>
      </c>
      <c r="R11" s="17">
        <v>41</v>
      </c>
      <c r="S11" s="17">
        <v>71</v>
      </c>
      <c r="T11" s="17">
        <v>18</v>
      </c>
      <c r="U11" s="17">
        <v>72</v>
      </c>
      <c r="V11" s="17">
        <v>63</v>
      </c>
    </row>
    <row r="12" spans="1:22" ht="85.5" customHeight="1" x14ac:dyDescent="0.25">
      <c r="A12" s="8">
        <v>4</v>
      </c>
      <c r="B12" s="23" t="s">
        <v>226</v>
      </c>
      <c r="C12" s="17">
        <f t="shared" si="0"/>
        <v>187</v>
      </c>
      <c r="D12" s="17">
        <v>4</v>
      </c>
      <c r="E12" s="17">
        <v>0</v>
      </c>
      <c r="F12" s="17">
        <v>1</v>
      </c>
      <c r="G12" s="17">
        <v>1</v>
      </c>
      <c r="H12" s="17">
        <v>5</v>
      </c>
      <c r="I12" s="17">
        <v>8</v>
      </c>
      <c r="J12" s="17">
        <v>4</v>
      </c>
      <c r="K12" s="17">
        <v>9</v>
      </c>
      <c r="L12" s="17">
        <v>7</v>
      </c>
      <c r="M12" s="17">
        <v>26</v>
      </c>
      <c r="N12" s="17">
        <v>9</v>
      </c>
      <c r="O12" s="17">
        <v>1</v>
      </c>
      <c r="P12" s="17">
        <v>68</v>
      </c>
      <c r="Q12" s="17">
        <v>5</v>
      </c>
      <c r="R12" s="17">
        <v>0</v>
      </c>
      <c r="S12" s="17">
        <v>2</v>
      </c>
      <c r="T12" s="17">
        <v>5</v>
      </c>
      <c r="U12" s="17">
        <v>24</v>
      </c>
      <c r="V12" s="17">
        <v>8</v>
      </c>
    </row>
    <row r="13" spans="1:22" ht="30" x14ac:dyDescent="0.25">
      <c r="A13" s="8">
        <v>5</v>
      </c>
      <c r="B13" s="23" t="s">
        <v>99</v>
      </c>
      <c r="C13" s="17">
        <f t="shared" si="0"/>
        <v>7</v>
      </c>
      <c r="D13" s="17">
        <v>0</v>
      </c>
      <c r="E13" s="17">
        <v>2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1</v>
      </c>
      <c r="L13" s="17">
        <v>1</v>
      </c>
      <c r="M13" s="17">
        <v>0</v>
      </c>
      <c r="N13" s="17">
        <v>0</v>
      </c>
      <c r="O13" s="17">
        <v>0</v>
      </c>
      <c r="P13" s="17">
        <v>2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78" customHeight="1" x14ac:dyDescent="0.25">
      <c r="A14" s="8">
        <v>6</v>
      </c>
      <c r="B14" s="23" t="s">
        <v>227</v>
      </c>
      <c r="C14" s="17">
        <f t="shared" si="0"/>
        <v>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2</v>
      </c>
      <c r="Q14" s="17">
        <v>0</v>
      </c>
      <c r="R14" s="17">
        <v>0</v>
      </c>
      <c r="S14" s="17">
        <v>0</v>
      </c>
      <c r="T14" s="17">
        <v>0</v>
      </c>
      <c r="U14" s="17">
        <v>2</v>
      </c>
      <c r="V14" s="17">
        <v>0</v>
      </c>
    </row>
    <row r="15" spans="1:22" ht="30" x14ac:dyDescent="0.25">
      <c r="A15" s="8">
        <v>7</v>
      </c>
      <c r="B15" s="23" t="s">
        <v>228</v>
      </c>
      <c r="C15" s="17">
        <f t="shared" si="0"/>
        <v>4</v>
      </c>
      <c r="D15" s="17">
        <v>0</v>
      </c>
      <c r="E15" s="17">
        <v>1</v>
      </c>
      <c r="F15" s="17">
        <v>0</v>
      </c>
      <c r="G15" s="17">
        <v>0</v>
      </c>
      <c r="H15" s="17">
        <v>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45" x14ac:dyDescent="0.25">
      <c r="A16" s="8">
        <v>8</v>
      </c>
      <c r="B16" s="23" t="s">
        <v>229</v>
      </c>
      <c r="C16" s="17">
        <f t="shared" si="0"/>
        <v>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1</v>
      </c>
      <c r="U16" s="17">
        <v>1</v>
      </c>
      <c r="V16" s="17">
        <v>0</v>
      </c>
    </row>
    <row r="17" spans="1:22" ht="48.75" customHeight="1" x14ac:dyDescent="0.25">
      <c r="A17" s="8">
        <v>9</v>
      </c>
      <c r="B17" s="23" t="s">
        <v>230</v>
      </c>
      <c r="C17" s="17">
        <f t="shared" si="0"/>
        <v>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1</v>
      </c>
    </row>
    <row r="18" spans="1:22" ht="66" customHeight="1" x14ac:dyDescent="0.25">
      <c r="A18" s="8">
        <v>10</v>
      </c>
      <c r="B18" s="23" t="s">
        <v>104</v>
      </c>
      <c r="C18" s="17">
        <f t="shared" si="0"/>
        <v>1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30.75" customHeight="1" x14ac:dyDescent="0.25">
      <c r="A19" s="8">
        <v>11</v>
      </c>
      <c r="B19" s="23" t="s">
        <v>231</v>
      </c>
      <c r="C19" s="17">
        <f t="shared" si="0"/>
        <v>2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1</v>
      </c>
      <c r="V19" s="17">
        <v>0</v>
      </c>
    </row>
    <row r="20" spans="1:22" ht="35.25" customHeight="1" x14ac:dyDescent="0.25">
      <c r="A20" s="8">
        <v>12</v>
      </c>
      <c r="B20" s="23" t="s">
        <v>106</v>
      </c>
      <c r="C20" s="17">
        <f t="shared" si="0"/>
        <v>10</v>
      </c>
      <c r="D20" s="17">
        <v>0</v>
      </c>
      <c r="E20" s="17">
        <v>4</v>
      </c>
      <c r="F20" s="17">
        <v>0</v>
      </c>
      <c r="G20" s="17">
        <v>0</v>
      </c>
      <c r="H20" s="17">
        <v>0</v>
      </c>
      <c r="I20" s="17">
        <v>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3</v>
      </c>
      <c r="V20" s="17">
        <v>0</v>
      </c>
    </row>
    <row r="21" spans="1:22" ht="36.75" customHeight="1" x14ac:dyDescent="0.25">
      <c r="A21" s="8">
        <v>13</v>
      </c>
      <c r="B21" s="23" t="s">
        <v>232</v>
      </c>
      <c r="C21" s="17">
        <f t="shared" si="0"/>
        <v>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3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s="15" customFormat="1" x14ac:dyDescent="0.25">
      <c r="A22" s="107">
        <v>13</v>
      </c>
      <c r="B22" s="51" t="s">
        <v>27</v>
      </c>
      <c r="C22" s="109">
        <f>SUM(C9:C21)</f>
        <v>1932</v>
      </c>
      <c r="D22" s="109">
        <f>SUM(D9:D21)</f>
        <v>73</v>
      </c>
      <c r="E22" s="109">
        <f>SUM(E9:E21)</f>
        <v>53</v>
      </c>
      <c r="F22" s="109">
        <f t="shared" ref="F22:V22" si="1">SUM(F9:F21)</f>
        <v>47</v>
      </c>
      <c r="G22" s="109">
        <f t="shared" si="1"/>
        <v>18</v>
      </c>
      <c r="H22" s="109">
        <f t="shared" si="1"/>
        <v>35</v>
      </c>
      <c r="I22" s="109">
        <f t="shared" si="1"/>
        <v>129</v>
      </c>
      <c r="J22" s="109">
        <f t="shared" si="1"/>
        <v>65</v>
      </c>
      <c r="K22" s="109">
        <f t="shared" si="1"/>
        <v>186</v>
      </c>
      <c r="L22" s="109">
        <f t="shared" si="1"/>
        <v>157</v>
      </c>
      <c r="M22" s="109">
        <f t="shared" si="1"/>
        <v>121</v>
      </c>
      <c r="N22" s="109">
        <f t="shared" si="1"/>
        <v>171</v>
      </c>
      <c r="O22" s="109">
        <f t="shared" si="1"/>
        <v>30</v>
      </c>
      <c r="P22" s="109">
        <f t="shared" si="1"/>
        <v>319</v>
      </c>
      <c r="Q22" s="109">
        <f t="shared" si="1"/>
        <v>104</v>
      </c>
      <c r="R22" s="109">
        <f t="shared" si="1"/>
        <v>45</v>
      </c>
      <c r="S22" s="109">
        <f t="shared" si="1"/>
        <v>133</v>
      </c>
      <c r="T22" s="109">
        <f t="shared" si="1"/>
        <v>37</v>
      </c>
      <c r="U22" s="109">
        <f t="shared" si="1"/>
        <v>133</v>
      </c>
      <c r="V22" s="109">
        <f t="shared" si="1"/>
        <v>76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05" x14ac:dyDescent="0.25">
      <c r="A24" s="8">
        <v>14</v>
      </c>
      <c r="B24" s="22" t="s">
        <v>108</v>
      </c>
      <c r="C24" s="17">
        <f>SUM(D24:V24)</f>
        <v>48</v>
      </c>
      <c r="D24" s="17">
        <v>1</v>
      </c>
      <c r="E24" s="17">
        <v>3</v>
      </c>
      <c r="F24" s="17">
        <v>2</v>
      </c>
      <c r="G24" s="17">
        <v>0</v>
      </c>
      <c r="H24" s="17">
        <v>0</v>
      </c>
      <c r="I24" s="17">
        <v>3</v>
      </c>
      <c r="J24" s="17">
        <v>14</v>
      </c>
      <c r="K24" s="17">
        <v>13</v>
      </c>
      <c r="L24" s="17">
        <v>8</v>
      </c>
      <c r="M24" s="17">
        <v>0</v>
      </c>
      <c r="N24" s="17">
        <v>0</v>
      </c>
      <c r="O24" s="17">
        <v>0</v>
      </c>
      <c r="P24" s="17">
        <v>2</v>
      </c>
      <c r="Q24" s="17">
        <v>0</v>
      </c>
      <c r="R24" s="17">
        <v>0</v>
      </c>
      <c r="S24" s="17">
        <v>2</v>
      </c>
      <c r="T24" s="17">
        <v>0</v>
      </c>
      <c r="U24" s="17">
        <v>0</v>
      </c>
      <c r="V24" s="17">
        <v>0</v>
      </c>
    </row>
    <row r="25" spans="1:22" s="15" customFormat="1" x14ac:dyDescent="0.25">
      <c r="A25" s="107">
        <v>1</v>
      </c>
      <c r="B25" s="51" t="s">
        <v>27</v>
      </c>
      <c r="C25" s="109">
        <f>SUM(C24)</f>
        <v>48</v>
      </c>
      <c r="D25" s="109">
        <f t="shared" ref="D25:V25" si="2">SUM(D24)</f>
        <v>1</v>
      </c>
      <c r="E25" s="109">
        <f t="shared" si="2"/>
        <v>3</v>
      </c>
      <c r="F25" s="109">
        <f t="shared" si="2"/>
        <v>2</v>
      </c>
      <c r="G25" s="109">
        <f t="shared" si="2"/>
        <v>0</v>
      </c>
      <c r="H25" s="109">
        <f t="shared" si="2"/>
        <v>0</v>
      </c>
      <c r="I25" s="109">
        <f t="shared" si="2"/>
        <v>3</v>
      </c>
      <c r="J25" s="109">
        <f t="shared" si="2"/>
        <v>14</v>
      </c>
      <c r="K25" s="109">
        <f t="shared" si="2"/>
        <v>13</v>
      </c>
      <c r="L25" s="109">
        <f t="shared" si="2"/>
        <v>8</v>
      </c>
      <c r="M25" s="109">
        <f t="shared" si="2"/>
        <v>0</v>
      </c>
      <c r="N25" s="109">
        <f t="shared" si="2"/>
        <v>0</v>
      </c>
      <c r="O25" s="109">
        <f t="shared" si="2"/>
        <v>0</v>
      </c>
      <c r="P25" s="109">
        <f t="shared" si="2"/>
        <v>2</v>
      </c>
      <c r="Q25" s="109">
        <f t="shared" si="2"/>
        <v>0</v>
      </c>
      <c r="R25" s="109">
        <f t="shared" si="2"/>
        <v>0</v>
      </c>
      <c r="S25" s="109">
        <f t="shared" si="2"/>
        <v>2</v>
      </c>
      <c r="T25" s="109">
        <f t="shared" si="2"/>
        <v>0</v>
      </c>
      <c r="U25" s="109">
        <f t="shared" si="2"/>
        <v>0</v>
      </c>
      <c r="V25" s="109">
        <f t="shared" si="2"/>
        <v>0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01.25" customHeight="1" x14ac:dyDescent="0.25">
      <c r="A27" s="8">
        <v>15</v>
      </c>
      <c r="B27" s="11" t="s">
        <v>108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107">
        <v>1</v>
      </c>
      <c r="B28" s="10" t="s">
        <v>27</v>
      </c>
      <c r="C28" s="109">
        <f>SUM(C27)</f>
        <v>0</v>
      </c>
      <c r="D28" s="109">
        <f t="shared" ref="D28:V28" si="3">SUM(D27)</f>
        <v>0</v>
      </c>
      <c r="E28" s="109">
        <f t="shared" si="3"/>
        <v>0</v>
      </c>
      <c r="F28" s="109">
        <f t="shared" si="3"/>
        <v>0</v>
      </c>
      <c r="G28" s="109">
        <f t="shared" si="3"/>
        <v>0</v>
      </c>
      <c r="H28" s="109">
        <f t="shared" si="3"/>
        <v>0</v>
      </c>
      <c r="I28" s="109">
        <f t="shared" si="3"/>
        <v>0</v>
      </c>
      <c r="J28" s="109">
        <f t="shared" si="3"/>
        <v>0</v>
      </c>
      <c r="K28" s="109">
        <f t="shared" si="3"/>
        <v>0</v>
      </c>
      <c r="L28" s="109">
        <f t="shared" si="3"/>
        <v>0</v>
      </c>
      <c r="M28" s="109">
        <f t="shared" si="3"/>
        <v>0</v>
      </c>
      <c r="N28" s="109">
        <f t="shared" si="3"/>
        <v>0</v>
      </c>
      <c r="O28" s="109">
        <f t="shared" si="3"/>
        <v>0</v>
      </c>
      <c r="P28" s="109">
        <f t="shared" si="3"/>
        <v>0</v>
      </c>
      <c r="Q28" s="109">
        <f t="shared" si="3"/>
        <v>0</v>
      </c>
      <c r="R28" s="109">
        <f t="shared" si="3"/>
        <v>0</v>
      </c>
      <c r="S28" s="109">
        <f t="shared" si="3"/>
        <v>0</v>
      </c>
      <c r="T28" s="109">
        <f t="shared" si="3"/>
        <v>0</v>
      </c>
      <c r="U28" s="109">
        <f t="shared" si="3"/>
        <v>0</v>
      </c>
      <c r="V28" s="109">
        <f t="shared" si="3"/>
        <v>0</v>
      </c>
    </row>
    <row r="29" spans="1:22" s="15" customFormat="1" x14ac:dyDescent="0.25">
      <c r="A29" s="107"/>
      <c r="B29" s="116" t="s">
        <v>195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5" customFormat="1" ht="90" x14ac:dyDescent="0.25">
      <c r="A30" s="8">
        <v>16</v>
      </c>
      <c r="B30" s="11" t="s">
        <v>196</v>
      </c>
      <c r="C30" s="17">
        <f>SUM(D30:V30)</f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s="15" customFormat="1" x14ac:dyDescent="0.25">
      <c r="A31" s="107">
        <v>1</v>
      </c>
      <c r="B31" s="10" t="s">
        <v>27</v>
      </c>
      <c r="C31" s="109">
        <f t="shared" ref="C31" si="4">SUM(D31:V31)</f>
        <v>0</v>
      </c>
      <c r="D31" s="109">
        <f t="shared" ref="D31:V31" si="5">SUM(D27)</f>
        <v>0</v>
      </c>
      <c r="E31" s="109">
        <f t="shared" si="5"/>
        <v>0</v>
      </c>
      <c r="F31" s="109">
        <f t="shared" si="5"/>
        <v>0</v>
      </c>
      <c r="G31" s="109">
        <f t="shared" si="5"/>
        <v>0</v>
      </c>
      <c r="H31" s="109">
        <f t="shared" si="5"/>
        <v>0</v>
      </c>
      <c r="I31" s="109">
        <f t="shared" si="5"/>
        <v>0</v>
      </c>
      <c r="J31" s="109">
        <f t="shared" si="5"/>
        <v>0</v>
      </c>
      <c r="K31" s="109">
        <f t="shared" si="5"/>
        <v>0</v>
      </c>
      <c r="L31" s="109">
        <f t="shared" si="5"/>
        <v>0</v>
      </c>
      <c r="M31" s="109">
        <f t="shared" si="5"/>
        <v>0</v>
      </c>
      <c r="N31" s="109">
        <f t="shared" si="5"/>
        <v>0</v>
      </c>
      <c r="O31" s="109">
        <f t="shared" si="5"/>
        <v>0</v>
      </c>
      <c r="P31" s="109">
        <f t="shared" si="5"/>
        <v>0</v>
      </c>
      <c r="Q31" s="109">
        <f t="shared" si="5"/>
        <v>0</v>
      </c>
      <c r="R31" s="109">
        <f t="shared" si="5"/>
        <v>0</v>
      </c>
      <c r="S31" s="109">
        <f t="shared" si="5"/>
        <v>0</v>
      </c>
      <c r="T31" s="109">
        <f t="shared" si="5"/>
        <v>0</v>
      </c>
      <c r="U31" s="109">
        <f t="shared" si="5"/>
        <v>0</v>
      </c>
      <c r="V31" s="109">
        <f t="shared" si="5"/>
        <v>0</v>
      </c>
    </row>
    <row r="32" spans="1:22" s="15" customFormat="1" x14ac:dyDescent="0.25">
      <c r="A32" s="107"/>
      <c r="B32" s="116" t="s">
        <v>237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s="15" customFormat="1" ht="105" x14ac:dyDescent="0.25">
      <c r="A33" s="8">
        <v>17</v>
      </c>
      <c r="B33" s="11" t="s">
        <v>221</v>
      </c>
      <c r="C33" s="17">
        <f>SUM(D33:V33)</f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</row>
    <row r="34" spans="1:22" s="15" customFormat="1" x14ac:dyDescent="0.25">
      <c r="A34" s="107">
        <v>1</v>
      </c>
      <c r="B34" s="10" t="s">
        <v>27</v>
      </c>
      <c r="C34" s="109">
        <f t="shared" ref="C34" si="6">SUM(D34:V34)</f>
        <v>0</v>
      </c>
      <c r="D34" s="109">
        <f t="shared" ref="D34:V34" si="7">SUM(D30)</f>
        <v>0</v>
      </c>
      <c r="E34" s="109">
        <f t="shared" si="7"/>
        <v>0</v>
      </c>
      <c r="F34" s="109">
        <f t="shared" si="7"/>
        <v>0</v>
      </c>
      <c r="G34" s="109">
        <f t="shared" si="7"/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  <c r="Q34" s="109">
        <f t="shared" si="7"/>
        <v>0</v>
      </c>
      <c r="R34" s="109">
        <f t="shared" si="7"/>
        <v>0</v>
      </c>
      <c r="S34" s="109">
        <f t="shared" si="7"/>
        <v>0</v>
      </c>
      <c r="T34" s="109">
        <f t="shared" si="7"/>
        <v>0</v>
      </c>
      <c r="U34" s="109">
        <f t="shared" si="7"/>
        <v>0</v>
      </c>
      <c r="V34" s="109">
        <f t="shared" si="7"/>
        <v>0</v>
      </c>
    </row>
    <row r="35" spans="1:22" s="15" customFormat="1" x14ac:dyDescent="0.25">
      <c r="A35" s="107"/>
      <c r="B35" s="116" t="s">
        <v>238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</row>
    <row r="36" spans="1:22" s="15" customFormat="1" ht="75" x14ac:dyDescent="0.25">
      <c r="A36" s="8">
        <v>18</v>
      </c>
      <c r="B36" s="11" t="s">
        <v>222</v>
      </c>
      <c r="C36" s="17">
        <f>SUM(D36:V36)</f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</row>
    <row r="37" spans="1:22" s="15" customFormat="1" x14ac:dyDescent="0.25">
      <c r="A37" s="107">
        <v>1</v>
      </c>
      <c r="B37" s="10" t="s">
        <v>27</v>
      </c>
      <c r="C37" s="109">
        <f t="shared" ref="C37" si="8">SUM(D37:V37)</f>
        <v>0</v>
      </c>
      <c r="D37" s="109">
        <f t="shared" ref="D37:V37" si="9">SUM(D33)</f>
        <v>0</v>
      </c>
      <c r="E37" s="109">
        <f t="shared" si="9"/>
        <v>0</v>
      </c>
      <c r="F37" s="109">
        <f t="shared" si="9"/>
        <v>0</v>
      </c>
      <c r="G37" s="109">
        <f t="shared" si="9"/>
        <v>0</v>
      </c>
      <c r="H37" s="109">
        <f t="shared" si="9"/>
        <v>0</v>
      </c>
      <c r="I37" s="109">
        <f t="shared" si="9"/>
        <v>0</v>
      </c>
      <c r="J37" s="109">
        <f t="shared" si="9"/>
        <v>0</v>
      </c>
      <c r="K37" s="109">
        <f t="shared" si="9"/>
        <v>0</v>
      </c>
      <c r="L37" s="109">
        <f t="shared" si="9"/>
        <v>0</v>
      </c>
      <c r="M37" s="109">
        <f t="shared" si="9"/>
        <v>0</v>
      </c>
      <c r="N37" s="109">
        <f t="shared" si="9"/>
        <v>0</v>
      </c>
      <c r="O37" s="109">
        <f t="shared" si="9"/>
        <v>0</v>
      </c>
      <c r="P37" s="109">
        <f t="shared" si="9"/>
        <v>0</v>
      </c>
      <c r="Q37" s="109">
        <f t="shared" si="9"/>
        <v>0</v>
      </c>
      <c r="R37" s="109">
        <f t="shared" si="9"/>
        <v>0</v>
      </c>
      <c r="S37" s="109">
        <f t="shared" si="9"/>
        <v>0</v>
      </c>
      <c r="T37" s="109">
        <f t="shared" si="9"/>
        <v>0</v>
      </c>
      <c r="U37" s="109">
        <f t="shared" si="9"/>
        <v>0</v>
      </c>
      <c r="V37" s="109">
        <f t="shared" si="9"/>
        <v>0</v>
      </c>
    </row>
    <row r="38" spans="1:22" x14ac:dyDescent="0.25">
      <c r="A38" s="8"/>
      <c r="B38" s="116" t="s">
        <v>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ht="45" x14ac:dyDescent="0.25">
      <c r="A39" s="8">
        <v>19</v>
      </c>
      <c r="B39" s="22" t="s">
        <v>233</v>
      </c>
      <c r="C39" s="34">
        <f>SUM(D39:V39)</f>
        <v>0</v>
      </c>
      <c r="D39" s="34">
        <v>0</v>
      </c>
      <c r="E39" s="1" t="s">
        <v>175</v>
      </c>
      <c r="F39" s="1" t="s">
        <v>175</v>
      </c>
      <c r="G39" s="1" t="s">
        <v>175</v>
      </c>
      <c r="H39" s="1" t="s">
        <v>175</v>
      </c>
      <c r="I39" s="1" t="s">
        <v>175</v>
      </c>
      <c r="J39" s="1" t="s">
        <v>175</v>
      </c>
      <c r="K39" s="1" t="s">
        <v>175</v>
      </c>
      <c r="L39" s="1" t="s">
        <v>175</v>
      </c>
      <c r="M39" s="1" t="s">
        <v>175</v>
      </c>
      <c r="N39" s="1" t="s">
        <v>175</v>
      </c>
      <c r="O39" s="1" t="s">
        <v>175</v>
      </c>
      <c r="P39" s="1" t="s">
        <v>175</v>
      </c>
      <c r="Q39" s="1" t="s">
        <v>175</v>
      </c>
      <c r="R39" s="1" t="s">
        <v>175</v>
      </c>
      <c r="S39" s="1" t="s">
        <v>175</v>
      </c>
      <c r="T39" s="1" t="s">
        <v>175</v>
      </c>
      <c r="U39" s="1" t="s">
        <v>175</v>
      </c>
      <c r="V39" s="1" t="s">
        <v>175</v>
      </c>
    </row>
    <row r="40" spans="1:22" ht="120.75" customHeight="1" x14ac:dyDescent="0.25">
      <c r="A40" s="8">
        <v>20</v>
      </c>
      <c r="B40" s="14" t="s">
        <v>234</v>
      </c>
      <c r="C40" s="34">
        <f>SUM(D40:V40)</f>
        <v>0</v>
      </c>
      <c r="D40" s="34">
        <v>0</v>
      </c>
      <c r="E40" s="1" t="s">
        <v>175</v>
      </c>
      <c r="F40" s="1" t="s">
        <v>175</v>
      </c>
      <c r="G40" s="1" t="s">
        <v>175</v>
      </c>
      <c r="H40" s="1" t="s">
        <v>175</v>
      </c>
      <c r="I40" s="1" t="s">
        <v>175</v>
      </c>
      <c r="J40" s="1" t="s">
        <v>175</v>
      </c>
      <c r="K40" s="1" t="s">
        <v>175</v>
      </c>
      <c r="L40" s="1" t="s">
        <v>175</v>
      </c>
      <c r="M40" s="1" t="s">
        <v>175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ht="88.5" customHeight="1" x14ac:dyDescent="0.25">
      <c r="A41" s="8">
        <v>21</v>
      </c>
      <c r="B41" s="14" t="s">
        <v>111</v>
      </c>
      <c r="C41" s="34">
        <f>SUM(D41:V41)</f>
        <v>0</v>
      </c>
      <c r="D41" s="34">
        <v>0</v>
      </c>
      <c r="E41" s="1" t="s">
        <v>175</v>
      </c>
      <c r="F41" s="1" t="s">
        <v>175</v>
      </c>
      <c r="G41" s="1" t="s">
        <v>175</v>
      </c>
      <c r="H41" s="1" t="s">
        <v>175</v>
      </c>
      <c r="I41" s="1" t="s">
        <v>175</v>
      </c>
      <c r="J41" s="1" t="s">
        <v>175</v>
      </c>
      <c r="K41" s="1" t="s">
        <v>175</v>
      </c>
      <c r="L41" s="1" t="s">
        <v>175</v>
      </c>
      <c r="M41" s="1" t="s">
        <v>175</v>
      </c>
      <c r="N41" s="1" t="s">
        <v>175</v>
      </c>
      <c r="O41" s="1" t="s">
        <v>175</v>
      </c>
      <c r="P41" s="1" t="s">
        <v>175</v>
      </c>
      <c r="Q41" s="1" t="s">
        <v>175</v>
      </c>
      <c r="R41" s="1" t="s">
        <v>175</v>
      </c>
      <c r="S41" s="1" t="s">
        <v>175</v>
      </c>
      <c r="T41" s="1" t="s">
        <v>175</v>
      </c>
      <c r="U41" s="1" t="s">
        <v>175</v>
      </c>
      <c r="V41" s="1" t="s">
        <v>175</v>
      </c>
    </row>
    <row r="42" spans="1:22" ht="30" x14ac:dyDescent="0.25">
      <c r="A42" s="8">
        <v>22</v>
      </c>
      <c r="B42" s="14" t="s">
        <v>112</v>
      </c>
      <c r="C42" s="34">
        <f>SUM(D42:V42)</f>
        <v>0</v>
      </c>
      <c r="D42" s="34">
        <v>0</v>
      </c>
      <c r="E42" s="1" t="s">
        <v>175</v>
      </c>
      <c r="F42" s="1" t="s">
        <v>175</v>
      </c>
      <c r="G42" s="1" t="s">
        <v>175</v>
      </c>
      <c r="H42" s="1" t="s">
        <v>175</v>
      </c>
      <c r="I42" s="1" t="s">
        <v>175</v>
      </c>
      <c r="J42" s="1" t="s">
        <v>175</v>
      </c>
      <c r="K42" s="1" t="s">
        <v>175</v>
      </c>
      <c r="L42" s="1" t="s">
        <v>175</v>
      </c>
      <c r="M42" s="1" t="s">
        <v>175</v>
      </c>
      <c r="N42" s="1" t="s">
        <v>175</v>
      </c>
      <c r="O42" s="1" t="s">
        <v>175</v>
      </c>
      <c r="P42" s="1" t="s">
        <v>175</v>
      </c>
      <c r="Q42" s="1" t="s">
        <v>175</v>
      </c>
      <c r="R42" s="1" t="s">
        <v>175</v>
      </c>
      <c r="S42" s="1" t="s">
        <v>175</v>
      </c>
      <c r="T42" s="1" t="s">
        <v>175</v>
      </c>
      <c r="U42" s="1" t="s">
        <v>175</v>
      </c>
      <c r="V42" s="1" t="s">
        <v>175</v>
      </c>
    </row>
    <row r="43" spans="1:22" ht="61.5" customHeight="1" x14ac:dyDescent="0.25">
      <c r="A43" s="8">
        <v>23</v>
      </c>
      <c r="B43" s="14" t="s">
        <v>113</v>
      </c>
      <c r="C43" s="34">
        <f>SUM(D43:V43)</f>
        <v>0</v>
      </c>
      <c r="D43" s="34">
        <v>0</v>
      </c>
      <c r="E43" s="1" t="s">
        <v>175</v>
      </c>
      <c r="F43" s="1" t="s">
        <v>175</v>
      </c>
      <c r="G43" s="1" t="s">
        <v>175</v>
      </c>
      <c r="H43" s="1" t="s">
        <v>175</v>
      </c>
      <c r="I43" s="1" t="s">
        <v>175</v>
      </c>
      <c r="J43" s="1" t="s">
        <v>175</v>
      </c>
      <c r="K43" s="1" t="s">
        <v>175</v>
      </c>
      <c r="L43" s="1" t="s">
        <v>175</v>
      </c>
      <c r="M43" s="1" t="s">
        <v>175</v>
      </c>
      <c r="N43" s="1" t="s">
        <v>175</v>
      </c>
      <c r="O43" s="1" t="s">
        <v>175</v>
      </c>
      <c r="P43" s="1" t="s">
        <v>175</v>
      </c>
      <c r="Q43" s="1" t="s">
        <v>175</v>
      </c>
      <c r="R43" s="1" t="s">
        <v>175</v>
      </c>
      <c r="S43" s="1" t="s">
        <v>175</v>
      </c>
      <c r="T43" s="1" t="s">
        <v>175</v>
      </c>
      <c r="U43" s="1" t="s">
        <v>175</v>
      </c>
      <c r="V43" s="1" t="s">
        <v>175</v>
      </c>
    </row>
    <row r="44" spans="1:22" s="15" customFormat="1" x14ac:dyDescent="0.25">
      <c r="A44" s="107">
        <v>5</v>
      </c>
      <c r="B44" s="51" t="s">
        <v>27</v>
      </c>
      <c r="C44" s="109">
        <f t="shared" ref="C44:V44" si="10">SUM(C39:C43)</f>
        <v>0</v>
      </c>
      <c r="D44" s="109">
        <f t="shared" si="10"/>
        <v>0</v>
      </c>
      <c r="E44" s="109">
        <f t="shared" si="10"/>
        <v>0</v>
      </c>
      <c r="F44" s="109">
        <f t="shared" si="10"/>
        <v>0</v>
      </c>
      <c r="G44" s="109">
        <f t="shared" si="10"/>
        <v>0</v>
      </c>
      <c r="H44" s="109">
        <f t="shared" si="10"/>
        <v>0</v>
      </c>
      <c r="I44" s="109">
        <f t="shared" si="10"/>
        <v>0</v>
      </c>
      <c r="J44" s="109">
        <f t="shared" si="10"/>
        <v>0</v>
      </c>
      <c r="K44" s="109">
        <f t="shared" si="10"/>
        <v>0</v>
      </c>
      <c r="L44" s="109">
        <f t="shared" si="10"/>
        <v>0</v>
      </c>
      <c r="M44" s="109">
        <f t="shared" si="10"/>
        <v>0</v>
      </c>
      <c r="N44" s="109">
        <f t="shared" si="10"/>
        <v>0</v>
      </c>
      <c r="O44" s="109">
        <f t="shared" si="10"/>
        <v>0</v>
      </c>
      <c r="P44" s="109">
        <f t="shared" si="10"/>
        <v>0</v>
      </c>
      <c r="Q44" s="109">
        <f t="shared" si="10"/>
        <v>0</v>
      </c>
      <c r="R44" s="109">
        <f t="shared" si="10"/>
        <v>0</v>
      </c>
      <c r="S44" s="109">
        <f t="shared" si="10"/>
        <v>0</v>
      </c>
      <c r="T44" s="109">
        <f t="shared" si="10"/>
        <v>0</v>
      </c>
      <c r="U44" s="109">
        <f t="shared" si="10"/>
        <v>0</v>
      </c>
      <c r="V44" s="109">
        <f t="shared" si="10"/>
        <v>0</v>
      </c>
    </row>
    <row r="45" spans="1:22" x14ac:dyDescent="0.25">
      <c r="A45" s="8"/>
      <c r="B45" s="116" t="s">
        <v>23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</row>
    <row r="46" spans="1:22" ht="30" x14ac:dyDescent="0.25">
      <c r="A46" s="8">
        <v>24</v>
      </c>
      <c r="B46" s="21" t="s">
        <v>24</v>
      </c>
      <c r="C46" s="17">
        <f t="shared" ref="C46:C53" si="11">SUM(D46:V46)</f>
        <v>14</v>
      </c>
      <c r="D46" s="17">
        <v>3</v>
      </c>
      <c r="E46" s="17">
        <v>0</v>
      </c>
      <c r="F46" s="17">
        <v>0</v>
      </c>
      <c r="G46" s="17">
        <v>0</v>
      </c>
      <c r="H46" s="17">
        <v>0</v>
      </c>
      <c r="I46" s="17">
        <v>7</v>
      </c>
      <c r="J46" s="17">
        <v>0</v>
      </c>
      <c r="K46" s="17">
        <v>0</v>
      </c>
      <c r="L46" s="17">
        <v>0</v>
      </c>
      <c r="M46" s="17">
        <v>0</v>
      </c>
      <c r="N46" s="17">
        <v>1</v>
      </c>
      <c r="O46" s="17">
        <v>0</v>
      </c>
      <c r="P46" s="17">
        <v>0</v>
      </c>
      <c r="Q46" s="17">
        <v>0</v>
      </c>
      <c r="R46" s="17">
        <v>1</v>
      </c>
      <c r="S46" s="17">
        <v>1</v>
      </c>
      <c r="T46" s="17">
        <v>0</v>
      </c>
      <c r="U46" s="17">
        <v>1</v>
      </c>
      <c r="V46" s="17">
        <v>0</v>
      </c>
    </row>
    <row r="47" spans="1:22" ht="44.25" customHeight="1" x14ac:dyDescent="0.25">
      <c r="A47" s="8">
        <v>25</v>
      </c>
      <c r="B47" s="21" t="s">
        <v>45</v>
      </c>
      <c r="C47" s="17">
        <f t="shared" si="11"/>
        <v>5149</v>
      </c>
      <c r="D47" s="17">
        <v>767</v>
      </c>
      <c r="E47" s="17">
        <v>161</v>
      </c>
      <c r="F47" s="17">
        <v>53</v>
      </c>
      <c r="G47" s="17">
        <v>25</v>
      </c>
      <c r="H47" s="17">
        <v>58</v>
      </c>
      <c r="I47" s="17">
        <v>202</v>
      </c>
      <c r="J47" s="17">
        <v>188</v>
      </c>
      <c r="K47" s="17">
        <v>369</v>
      </c>
      <c r="L47" s="17">
        <v>629</v>
      </c>
      <c r="M47" s="17">
        <v>147</v>
      </c>
      <c r="N47" s="17">
        <v>397</v>
      </c>
      <c r="O47" s="17">
        <v>90</v>
      </c>
      <c r="P47" s="17">
        <v>1251</v>
      </c>
      <c r="Q47" s="17">
        <v>138</v>
      </c>
      <c r="R47" s="17">
        <v>276</v>
      </c>
      <c r="S47" s="17">
        <v>234</v>
      </c>
      <c r="T47" s="17">
        <v>29</v>
      </c>
      <c r="U47" s="17">
        <v>102</v>
      </c>
      <c r="V47" s="17">
        <v>33</v>
      </c>
    </row>
    <row r="48" spans="1:22" ht="75" x14ac:dyDescent="0.25">
      <c r="A48" s="8">
        <v>26</v>
      </c>
      <c r="B48" s="21" t="s">
        <v>117</v>
      </c>
      <c r="C48" s="17">
        <f t="shared" si="11"/>
        <v>1103</v>
      </c>
      <c r="D48" s="17">
        <v>100</v>
      </c>
      <c r="E48" s="17">
        <v>31</v>
      </c>
      <c r="F48" s="17">
        <v>34</v>
      </c>
      <c r="G48" s="17">
        <v>22</v>
      </c>
      <c r="H48" s="17">
        <v>0</v>
      </c>
      <c r="I48" s="17">
        <v>1</v>
      </c>
      <c r="J48" s="17">
        <v>24</v>
      </c>
      <c r="K48" s="17">
        <v>42</v>
      </c>
      <c r="L48" s="17">
        <v>116</v>
      </c>
      <c r="M48" s="17">
        <v>24</v>
      </c>
      <c r="N48" s="17">
        <v>409</v>
      </c>
      <c r="O48" s="17">
        <v>7</v>
      </c>
      <c r="P48" s="17">
        <v>131</v>
      </c>
      <c r="Q48" s="17">
        <v>5</v>
      </c>
      <c r="R48" s="17">
        <v>82</v>
      </c>
      <c r="S48" s="17">
        <v>58</v>
      </c>
      <c r="T48" s="17">
        <v>1</v>
      </c>
      <c r="U48" s="17">
        <v>11</v>
      </c>
      <c r="V48" s="17">
        <v>5</v>
      </c>
    </row>
    <row r="49" spans="1:22" ht="75" x14ac:dyDescent="0.25">
      <c r="A49" s="8">
        <v>27</v>
      </c>
      <c r="B49" s="21" t="s">
        <v>118</v>
      </c>
      <c r="C49" s="17">
        <f t="shared" si="11"/>
        <v>575</v>
      </c>
      <c r="D49" s="17">
        <v>55</v>
      </c>
      <c r="E49" s="17">
        <v>19</v>
      </c>
      <c r="F49" s="17">
        <v>1</v>
      </c>
      <c r="G49" s="17">
        <v>13</v>
      </c>
      <c r="H49" s="17">
        <v>0</v>
      </c>
      <c r="I49" s="17">
        <v>13</v>
      </c>
      <c r="J49" s="17">
        <v>11</v>
      </c>
      <c r="K49" s="17">
        <v>91</v>
      </c>
      <c r="L49" s="17">
        <v>49</v>
      </c>
      <c r="M49" s="17">
        <v>0</v>
      </c>
      <c r="N49" s="17">
        <v>0</v>
      </c>
      <c r="O49" s="17">
        <v>4</v>
      </c>
      <c r="P49" s="17">
        <v>145</v>
      </c>
      <c r="Q49" s="17">
        <v>31</v>
      </c>
      <c r="R49" s="17">
        <v>47</v>
      </c>
      <c r="S49" s="17">
        <v>53</v>
      </c>
      <c r="T49" s="17">
        <v>10</v>
      </c>
      <c r="U49" s="17">
        <v>23</v>
      </c>
      <c r="V49" s="17">
        <v>10</v>
      </c>
    </row>
    <row r="50" spans="1:22" ht="45" x14ac:dyDescent="0.25">
      <c r="A50" s="8">
        <v>28</v>
      </c>
      <c r="B50" s="21" t="s">
        <v>255</v>
      </c>
      <c r="C50" s="17">
        <f t="shared" si="11"/>
        <v>2545</v>
      </c>
      <c r="D50" s="17">
        <v>360</v>
      </c>
      <c r="E50" s="17">
        <v>64</v>
      </c>
      <c r="F50" s="17">
        <v>4</v>
      </c>
      <c r="G50" s="17">
        <v>21</v>
      </c>
      <c r="H50" s="17">
        <v>30</v>
      </c>
      <c r="I50" s="17">
        <v>26</v>
      </c>
      <c r="J50" s="17">
        <v>138</v>
      </c>
      <c r="K50" s="17">
        <v>662</v>
      </c>
      <c r="L50" s="17">
        <v>202</v>
      </c>
      <c r="M50" s="17">
        <v>94</v>
      </c>
      <c r="N50" s="17">
        <v>86</v>
      </c>
      <c r="O50" s="17">
        <v>4</v>
      </c>
      <c r="P50" s="17">
        <v>428</v>
      </c>
      <c r="Q50" s="17">
        <v>119</v>
      </c>
      <c r="R50" s="17">
        <v>61</v>
      </c>
      <c r="S50" s="17">
        <v>123</v>
      </c>
      <c r="T50" s="17">
        <v>43</v>
      </c>
      <c r="U50" s="17">
        <v>22</v>
      </c>
      <c r="V50" s="17">
        <v>58</v>
      </c>
    </row>
    <row r="51" spans="1:22" ht="60" x14ac:dyDescent="0.25">
      <c r="A51" s="8">
        <v>29</v>
      </c>
      <c r="B51" s="21" t="s">
        <v>114</v>
      </c>
      <c r="C51" s="17">
        <f t="shared" si="11"/>
        <v>708</v>
      </c>
      <c r="D51" s="17">
        <v>43</v>
      </c>
      <c r="E51" s="17">
        <v>29</v>
      </c>
      <c r="F51" s="17">
        <v>14</v>
      </c>
      <c r="G51" s="17">
        <v>11</v>
      </c>
      <c r="H51" s="17">
        <v>19</v>
      </c>
      <c r="I51" s="17">
        <v>30</v>
      </c>
      <c r="J51" s="17">
        <v>29</v>
      </c>
      <c r="K51" s="17">
        <v>106</v>
      </c>
      <c r="L51" s="17">
        <v>84</v>
      </c>
      <c r="M51" s="17">
        <v>71</v>
      </c>
      <c r="N51" s="17">
        <v>37</v>
      </c>
      <c r="O51" s="17">
        <v>2</v>
      </c>
      <c r="P51" s="17">
        <v>62</v>
      </c>
      <c r="Q51" s="17">
        <v>28</v>
      </c>
      <c r="R51" s="17">
        <v>18</v>
      </c>
      <c r="S51" s="17">
        <v>79</v>
      </c>
      <c r="T51" s="17">
        <v>16</v>
      </c>
      <c r="U51" s="17">
        <v>21</v>
      </c>
      <c r="V51" s="17">
        <v>9</v>
      </c>
    </row>
    <row r="52" spans="1:22" ht="90" x14ac:dyDescent="0.25">
      <c r="A52" s="8">
        <v>30</v>
      </c>
      <c r="B52" s="21" t="s">
        <v>115</v>
      </c>
      <c r="C52" s="17">
        <f t="shared" si="11"/>
        <v>8121</v>
      </c>
      <c r="D52" s="17">
        <v>1179</v>
      </c>
      <c r="E52" s="17">
        <v>406</v>
      </c>
      <c r="F52" s="17">
        <v>14</v>
      </c>
      <c r="G52" s="17">
        <v>146</v>
      </c>
      <c r="H52" s="17">
        <v>75</v>
      </c>
      <c r="I52" s="17">
        <v>256</v>
      </c>
      <c r="J52" s="17">
        <v>506</v>
      </c>
      <c r="K52" s="17">
        <v>1214</v>
      </c>
      <c r="L52" s="17">
        <v>618</v>
      </c>
      <c r="M52" s="17">
        <v>354</v>
      </c>
      <c r="N52" s="17">
        <v>299</v>
      </c>
      <c r="O52" s="17">
        <v>6</v>
      </c>
      <c r="P52" s="17">
        <v>808</v>
      </c>
      <c r="Q52" s="17">
        <v>967</v>
      </c>
      <c r="R52" s="17">
        <v>135</v>
      </c>
      <c r="S52" s="17">
        <v>723</v>
      </c>
      <c r="T52" s="17">
        <v>64</v>
      </c>
      <c r="U52" s="17">
        <v>201</v>
      </c>
      <c r="V52" s="17">
        <v>150</v>
      </c>
    </row>
    <row r="53" spans="1:22" ht="75" x14ac:dyDescent="0.25">
      <c r="A53" s="8">
        <v>31</v>
      </c>
      <c r="B53" s="21" t="s">
        <v>116</v>
      </c>
      <c r="C53" s="17">
        <f t="shared" si="11"/>
        <v>1675</v>
      </c>
      <c r="D53" s="17">
        <v>187</v>
      </c>
      <c r="E53" s="17">
        <v>59</v>
      </c>
      <c r="F53" s="17">
        <v>0</v>
      </c>
      <c r="G53" s="17">
        <v>1</v>
      </c>
      <c r="H53" s="17">
        <v>2</v>
      </c>
      <c r="I53" s="17">
        <v>12</v>
      </c>
      <c r="J53" s="17">
        <v>337</v>
      </c>
      <c r="K53" s="17">
        <v>609</v>
      </c>
      <c r="L53" s="17">
        <v>29</v>
      </c>
      <c r="M53" s="17">
        <v>23</v>
      </c>
      <c r="N53" s="17">
        <v>23</v>
      </c>
      <c r="O53" s="17">
        <v>0</v>
      </c>
      <c r="P53" s="17">
        <v>168</v>
      </c>
      <c r="Q53" s="17">
        <v>91</v>
      </c>
      <c r="R53" s="17">
        <v>33</v>
      </c>
      <c r="S53" s="17">
        <v>76</v>
      </c>
      <c r="T53" s="17">
        <v>3</v>
      </c>
      <c r="U53" s="17">
        <v>2</v>
      </c>
      <c r="V53" s="17">
        <v>20</v>
      </c>
    </row>
    <row r="54" spans="1:22" s="15" customFormat="1" x14ac:dyDescent="0.25">
      <c r="A54" s="107">
        <v>8</v>
      </c>
      <c r="B54" s="51" t="s">
        <v>27</v>
      </c>
      <c r="C54" s="20">
        <f t="shared" ref="C54:V54" si="12">SUM(C46:C53)</f>
        <v>19890</v>
      </c>
      <c r="D54" s="20">
        <f t="shared" si="12"/>
        <v>2694</v>
      </c>
      <c r="E54" s="20">
        <f t="shared" si="12"/>
        <v>769</v>
      </c>
      <c r="F54" s="20">
        <f t="shared" si="12"/>
        <v>120</v>
      </c>
      <c r="G54" s="20">
        <f t="shared" si="12"/>
        <v>239</v>
      </c>
      <c r="H54" s="20">
        <f t="shared" si="12"/>
        <v>184</v>
      </c>
      <c r="I54" s="20">
        <f t="shared" si="12"/>
        <v>547</v>
      </c>
      <c r="J54" s="20">
        <f t="shared" si="12"/>
        <v>1233</v>
      </c>
      <c r="K54" s="20">
        <f t="shared" si="12"/>
        <v>3093</v>
      </c>
      <c r="L54" s="20">
        <f t="shared" si="12"/>
        <v>1727</v>
      </c>
      <c r="M54" s="20">
        <f t="shared" si="12"/>
        <v>713</v>
      </c>
      <c r="N54" s="20">
        <f t="shared" si="12"/>
        <v>1252</v>
      </c>
      <c r="O54" s="20">
        <f t="shared" si="12"/>
        <v>113</v>
      </c>
      <c r="P54" s="20">
        <f t="shared" si="12"/>
        <v>2993</v>
      </c>
      <c r="Q54" s="20">
        <f t="shared" si="12"/>
        <v>1379</v>
      </c>
      <c r="R54" s="20">
        <f t="shared" si="12"/>
        <v>653</v>
      </c>
      <c r="S54" s="20">
        <f t="shared" si="12"/>
        <v>1347</v>
      </c>
      <c r="T54" s="20">
        <f t="shared" si="12"/>
        <v>166</v>
      </c>
      <c r="U54" s="20">
        <f t="shared" si="12"/>
        <v>383</v>
      </c>
      <c r="V54" s="20">
        <f t="shared" si="12"/>
        <v>285</v>
      </c>
    </row>
    <row r="55" spans="1:22" x14ac:dyDescent="0.25">
      <c r="A55" s="8"/>
      <c r="B55" s="116" t="s">
        <v>9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</row>
    <row r="56" spans="1:22" ht="30" x14ac:dyDescent="0.25">
      <c r="A56" s="8">
        <v>32</v>
      </c>
      <c r="B56" s="52" t="s">
        <v>37</v>
      </c>
      <c r="C56" s="17">
        <f>SUM(D56:V56)</f>
        <v>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</row>
    <row r="57" spans="1:22" ht="59.25" customHeight="1" x14ac:dyDescent="0.25">
      <c r="A57" s="8">
        <v>33</v>
      </c>
      <c r="B57" s="21" t="s">
        <v>119</v>
      </c>
      <c r="C57" s="17">
        <f>SUM(D57:V57)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ht="60" hidden="1" x14ac:dyDescent="0.25">
      <c r="A58" s="8"/>
      <c r="B58" s="21" t="s">
        <v>120</v>
      </c>
      <c r="C58" s="17">
        <f>SUM(D58:V58)</f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</row>
    <row r="59" spans="1:22" s="15" customFormat="1" x14ac:dyDescent="0.25">
      <c r="A59" s="107">
        <v>2</v>
      </c>
      <c r="B59" s="51" t="s">
        <v>27</v>
      </c>
      <c r="C59" s="109">
        <f t="shared" ref="C59:V59" si="13">SUM(C56:C58)</f>
        <v>2</v>
      </c>
      <c r="D59" s="109">
        <f t="shared" si="13"/>
        <v>0</v>
      </c>
      <c r="E59" s="109">
        <f t="shared" si="13"/>
        <v>0</v>
      </c>
      <c r="F59" s="109">
        <f t="shared" si="13"/>
        <v>0</v>
      </c>
      <c r="G59" s="109">
        <f t="shared" si="13"/>
        <v>0</v>
      </c>
      <c r="H59" s="109">
        <f t="shared" si="13"/>
        <v>0</v>
      </c>
      <c r="I59" s="109">
        <f t="shared" si="13"/>
        <v>0</v>
      </c>
      <c r="J59" s="109">
        <f t="shared" si="13"/>
        <v>0</v>
      </c>
      <c r="K59" s="109">
        <f t="shared" si="13"/>
        <v>0</v>
      </c>
      <c r="L59" s="109">
        <f t="shared" si="13"/>
        <v>2</v>
      </c>
      <c r="M59" s="109">
        <f t="shared" si="13"/>
        <v>0</v>
      </c>
      <c r="N59" s="109">
        <f t="shared" si="13"/>
        <v>0</v>
      </c>
      <c r="O59" s="109">
        <f t="shared" si="13"/>
        <v>0</v>
      </c>
      <c r="P59" s="109">
        <f t="shared" si="13"/>
        <v>0</v>
      </c>
      <c r="Q59" s="109">
        <f t="shared" si="13"/>
        <v>0</v>
      </c>
      <c r="R59" s="109">
        <f t="shared" si="13"/>
        <v>0</v>
      </c>
      <c r="S59" s="109">
        <f t="shared" si="13"/>
        <v>0</v>
      </c>
      <c r="T59" s="109">
        <f t="shared" si="13"/>
        <v>0</v>
      </c>
      <c r="U59" s="109">
        <f t="shared" si="13"/>
        <v>0</v>
      </c>
      <c r="V59" s="109">
        <f t="shared" si="13"/>
        <v>0</v>
      </c>
    </row>
    <row r="60" spans="1:22" x14ac:dyDescent="0.25">
      <c r="A60" s="8"/>
      <c r="B60" s="116" t="s">
        <v>51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</row>
    <row r="61" spans="1:22" ht="45" x14ac:dyDescent="0.25">
      <c r="A61" s="8">
        <v>34</v>
      </c>
      <c r="B61" s="22" t="s">
        <v>239</v>
      </c>
      <c r="C61" s="17">
        <f>SUM(D61:V61)</f>
        <v>19813</v>
      </c>
      <c r="D61" s="17">
        <v>2985</v>
      </c>
      <c r="E61" s="17">
        <v>812</v>
      </c>
      <c r="F61" s="17">
        <v>429</v>
      </c>
      <c r="G61" s="17">
        <v>81</v>
      </c>
      <c r="H61" s="17">
        <v>373</v>
      </c>
      <c r="I61" s="17">
        <v>316</v>
      </c>
      <c r="J61" s="17">
        <v>1545</v>
      </c>
      <c r="K61" s="17">
        <v>2684</v>
      </c>
      <c r="L61" s="17">
        <v>1434</v>
      </c>
      <c r="M61" s="17">
        <v>204</v>
      </c>
      <c r="N61" s="17">
        <v>458</v>
      </c>
      <c r="O61" s="17">
        <v>149</v>
      </c>
      <c r="P61" s="17">
        <v>3660</v>
      </c>
      <c r="Q61" s="17">
        <v>1004</v>
      </c>
      <c r="R61" s="17">
        <v>769</v>
      </c>
      <c r="S61" s="17">
        <v>2531</v>
      </c>
      <c r="T61" s="17">
        <v>65</v>
      </c>
      <c r="U61" s="17">
        <v>229</v>
      </c>
      <c r="V61" s="17">
        <v>85</v>
      </c>
    </row>
    <row r="62" spans="1:22" ht="30" x14ac:dyDescent="0.25">
      <c r="A62" s="8">
        <v>35</v>
      </c>
      <c r="B62" s="22" t="s">
        <v>240</v>
      </c>
      <c r="C62" s="17">
        <f>SUM(D62:V62)</f>
        <v>6188</v>
      </c>
      <c r="D62" s="17">
        <v>910</v>
      </c>
      <c r="E62" s="17">
        <v>373</v>
      </c>
      <c r="F62" s="17">
        <v>0</v>
      </c>
      <c r="G62" s="17">
        <v>47</v>
      </c>
      <c r="H62" s="17">
        <v>7</v>
      </c>
      <c r="I62" s="17">
        <v>41</v>
      </c>
      <c r="J62" s="17">
        <v>619</v>
      </c>
      <c r="K62" s="17">
        <v>1048</v>
      </c>
      <c r="L62" s="17">
        <v>736</v>
      </c>
      <c r="M62" s="17">
        <v>433</v>
      </c>
      <c r="N62" s="17">
        <v>37</v>
      </c>
      <c r="O62" s="17">
        <v>24</v>
      </c>
      <c r="P62" s="17">
        <v>682</v>
      </c>
      <c r="Q62" s="17">
        <v>552</v>
      </c>
      <c r="R62" s="17">
        <v>274</v>
      </c>
      <c r="S62" s="17">
        <v>285</v>
      </c>
      <c r="T62" s="17">
        <v>14</v>
      </c>
      <c r="U62" s="17">
        <v>83</v>
      </c>
      <c r="V62" s="17">
        <v>23</v>
      </c>
    </row>
    <row r="63" spans="1:22" ht="140.25" customHeight="1" x14ac:dyDescent="0.25">
      <c r="A63" s="8">
        <v>36</v>
      </c>
      <c r="B63" s="14" t="s">
        <v>124</v>
      </c>
      <c r="C63" s="17">
        <f>SUM(D63:V63)</f>
        <v>31</v>
      </c>
      <c r="D63" s="17">
        <v>0</v>
      </c>
      <c r="E63" s="17">
        <v>0</v>
      </c>
      <c r="F63" s="17">
        <v>31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</row>
    <row r="64" spans="1:22" s="15" customFormat="1" x14ac:dyDescent="0.25">
      <c r="A64" s="107">
        <v>3</v>
      </c>
      <c r="B64" s="51" t="s">
        <v>27</v>
      </c>
      <c r="C64" s="20">
        <f>SUM(C61:C63)</f>
        <v>26032</v>
      </c>
      <c r="D64" s="20">
        <f t="shared" ref="D64:V64" si="14">SUM(D61:D63)</f>
        <v>3895</v>
      </c>
      <c r="E64" s="20">
        <f t="shared" si="14"/>
        <v>1185</v>
      </c>
      <c r="F64" s="20">
        <f t="shared" si="14"/>
        <v>460</v>
      </c>
      <c r="G64" s="20">
        <f t="shared" si="14"/>
        <v>128</v>
      </c>
      <c r="H64" s="20">
        <f t="shared" si="14"/>
        <v>380</v>
      </c>
      <c r="I64" s="20">
        <f t="shared" si="14"/>
        <v>357</v>
      </c>
      <c r="J64" s="20">
        <f t="shared" si="14"/>
        <v>2164</v>
      </c>
      <c r="K64" s="20">
        <f t="shared" si="14"/>
        <v>3732</v>
      </c>
      <c r="L64" s="20">
        <f t="shared" si="14"/>
        <v>2170</v>
      </c>
      <c r="M64" s="20">
        <f t="shared" si="14"/>
        <v>637</v>
      </c>
      <c r="N64" s="20">
        <f t="shared" si="14"/>
        <v>495</v>
      </c>
      <c r="O64" s="20">
        <f t="shared" si="14"/>
        <v>173</v>
      </c>
      <c r="P64" s="20">
        <f t="shared" si="14"/>
        <v>4342</v>
      </c>
      <c r="Q64" s="20">
        <f t="shared" si="14"/>
        <v>1556</v>
      </c>
      <c r="R64" s="20">
        <f t="shared" si="14"/>
        <v>1043</v>
      </c>
      <c r="S64" s="20">
        <f t="shared" si="14"/>
        <v>2816</v>
      </c>
      <c r="T64" s="20">
        <f t="shared" si="14"/>
        <v>79</v>
      </c>
      <c r="U64" s="20">
        <f t="shared" si="14"/>
        <v>312</v>
      </c>
      <c r="V64" s="20">
        <f t="shared" si="14"/>
        <v>108</v>
      </c>
    </row>
    <row r="65" spans="1:22" x14ac:dyDescent="0.25">
      <c r="A65" s="8"/>
      <c r="B65" s="116" t="s">
        <v>42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</row>
    <row r="66" spans="1:22" ht="45" x14ac:dyDescent="0.25">
      <c r="A66" s="8">
        <v>37</v>
      </c>
      <c r="B66" s="22" t="s">
        <v>123</v>
      </c>
      <c r="C66" s="17">
        <f>SUM(D66:V66)</f>
        <v>97</v>
      </c>
      <c r="D66" s="17">
        <v>0</v>
      </c>
      <c r="E66" s="17">
        <v>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95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1</v>
      </c>
      <c r="V66" s="17">
        <v>0</v>
      </c>
    </row>
    <row r="67" spans="1:22" s="15" customFormat="1" x14ac:dyDescent="0.25">
      <c r="A67" s="107">
        <v>1</v>
      </c>
      <c r="B67" s="51" t="s">
        <v>27</v>
      </c>
      <c r="C67" s="109">
        <f>SUM(C66)</f>
        <v>97</v>
      </c>
      <c r="D67" s="109">
        <f t="shared" ref="D67:V67" si="15">SUM(D66)</f>
        <v>0</v>
      </c>
      <c r="E67" s="109">
        <f t="shared" si="15"/>
        <v>1</v>
      </c>
      <c r="F67" s="109">
        <f t="shared" si="15"/>
        <v>0</v>
      </c>
      <c r="G67" s="109">
        <f t="shared" si="15"/>
        <v>0</v>
      </c>
      <c r="H67" s="109">
        <f t="shared" si="15"/>
        <v>0</v>
      </c>
      <c r="I67" s="109">
        <f t="shared" si="15"/>
        <v>0</v>
      </c>
      <c r="J67" s="109">
        <f t="shared" si="15"/>
        <v>0</v>
      </c>
      <c r="K67" s="109">
        <f t="shared" si="15"/>
        <v>0</v>
      </c>
      <c r="L67" s="109">
        <f t="shared" si="15"/>
        <v>0</v>
      </c>
      <c r="M67" s="109">
        <f t="shared" si="15"/>
        <v>0</v>
      </c>
      <c r="N67" s="109">
        <f t="shared" si="15"/>
        <v>95</v>
      </c>
      <c r="O67" s="109">
        <f t="shared" si="15"/>
        <v>0</v>
      </c>
      <c r="P67" s="109">
        <f t="shared" si="15"/>
        <v>0</v>
      </c>
      <c r="Q67" s="109">
        <f t="shared" si="15"/>
        <v>0</v>
      </c>
      <c r="R67" s="109">
        <f t="shared" si="15"/>
        <v>0</v>
      </c>
      <c r="S67" s="109">
        <f t="shared" si="15"/>
        <v>0</v>
      </c>
      <c r="T67" s="109">
        <f t="shared" si="15"/>
        <v>0</v>
      </c>
      <c r="U67" s="109">
        <f t="shared" si="15"/>
        <v>1</v>
      </c>
      <c r="V67" s="109">
        <f t="shared" si="15"/>
        <v>0</v>
      </c>
    </row>
    <row r="68" spans="1:22" x14ac:dyDescent="0.25">
      <c r="A68" s="8"/>
      <c r="B68" s="116" t="s">
        <v>25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</row>
    <row r="69" spans="1:22" ht="105" x14ac:dyDescent="0.25">
      <c r="A69" s="8">
        <v>38</v>
      </c>
      <c r="B69" s="22" t="s">
        <v>241</v>
      </c>
      <c r="C69" s="17">
        <f>SUM(D69:V69)</f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</row>
    <row r="70" spans="1:22" s="15" customFormat="1" x14ac:dyDescent="0.25">
      <c r="A70" s="107">
        <v>1</v>
      </c>
      <c r="B70" s="51" t="s">
        <v>27</v>
      </c>
      <c r="C70" s="105">
        <f t="shared" ref="C70:V70" si="16">SUM(C69:C69)</f>
        <v>0</v>
      </c>
      <c r="D70" s="105">
        <f t="shared" si="16"/>
        <v>0</v>
      </c>
      <c r="E70" s="105">
        <f t="shared" si="16"/>
        <v>0</v>
      </c>
      <c r="F70" s="105">
        <f t="shared" si="16"/>
        <v>0</v>
      </c>
      <c r="G70" s="105">
        <f t="shared" si="16"/>
        <v>0</v>
      </c>
      <c r="H70" s="105">
        <f t="shared" si="16"/>
        <v>0</v>
      </c>
      <c r="I70" s="105">
        <f t="shared" si="16"/>
        <v>0</v>
      </c>
      <c r="J70" s="105">
        <f t="shared" si="16"/>
        <v>0</v>
      </c>
      <c r="K70" s="105">
        <f t="shared" si="16"/>
        <v>0</v>
      </c>
      <c r="L70" s="105">
        <f t="shared" si="16"/>
        <v>0</v>
      </c>
      <c r="M70" s="105">
        <f t="shared" si="16"/>
        <v>0</v>
      </c>
      <c r="N70" s="105">
        <f t="shared" si="16"/>
        <v>0</v>
      </c>
      <c r="O70" s="105">
        <f t="shared" si="16"/>
        <v>0</v>
      </c>
      <c r="P70" s="105">
        <f t="shared" si="16"/>
        <v>0</v>
      </c>
      <c r="Q70" s="105">
        <f t="shared" si="16"/>
        <v>0</v>
      </c>
      <c r="R70" s="105">
        <f t="shared" si="16"/>
        <v>0</v>
      </c>
      <c r="S70" s="105">
        <f t="shared" si="16"/>
        <v>0</v>
      </c>
      <c r="T70" s="105">
        <f t="shared" si="16"/>
        <v>0</v>
      </c>
      <c r="U70" s="105">
        <f t="shared" si="16"/>
        <v>0</v>
      </c>
      <c r="V70" s="105">
        <f t="shared" si="16"/>
        <v>0</v>
      </c>
    </row>
    <row r="71" spans="1:22" s="15" customFormat="1" x14ac:dyDescent="0.25">
      <c r="A71" s="107"/>
      <c r="B71" s="51" t="s">
        <v>29</v>
      </c>
      <c r="C71" s="105">
        <f>C70+C67+C64+C59+C54+C44+C25+C22+C28+C31</f>
        <v>48001</v>
      </c>
      <c r="D71" s="105">
        <f>D70+D67+D64+D59+D54+D44+D25+D22+D28+D31</f>
        <v>6663</v>
      </c>
      <c r="E71" s="105">
        <f t="shared" ref="E71:V71" si="17">E70+E67+E64+E59+E54+E44+E25+E22+E28+E31</f>
        <v>2011</v>
      </c>
      <c r="F71" s="105">
        <f t="shared" si="17"/>
        <v>629</v>
      </c>
      <c r="G71" s="105">
        <f t="shared" si="17"/>
        <v>385</v>
      </c>
      <c r="H71" s="105">
        <f t="shared" si="17"/>
        <v>599</v>
      </c>
      <c r="I71" s="105">
        <f t="shared" si="17"/>
        <v>1036</v>
      </c>
      <c r="J71" s="105">
        <f t="shared" si="17"/>
        <v>3476</v>
      </c>
      <c r="K71" s="105">
        <f t="shared" si="17"/>
        <v>7024</v>
      </c>
      <c r="L71" s="105">
        <f t="shared" si="17"/>
        <v>4064</v>
      </c>
      <c r="M71" s="105">
        <f t="shared" si="17"/>
        <v>1471</v>
      </c>
      <c r="N71" s="105">
        <f t="shared" si="17"/>
        <v>2013</v>
      </c>
      <c r="O71" s="105">
        <f t="shared" si="17"/>
        <v>316</v>
      </c>
      <c r="P71" s="105">
        <f t="shared" si="17"/>
        <v>7656</v>
      </c>
      <c r="Q71" s="105">
        <f t="shared" si="17"/>
        <v>3039</v>
      </c>
      <c r="R71" s="105">
        <f t="shared" si="17"/>
        <v>1741</v>
      </c>
      <c r="S71" s="105">
        <f t="shared" si="17"/>
        <v>4298</v>
      </c>
      <c r="T71" s="105">
        <f t="shared" si="17"/>
        <v>282</v>
      </c>
      <c r="U71" s="105">
        <f t="shared" si="17"/>
        <v>829</v>
      </c>
      <c r="V71" s="105">
        <f t="shared" si="17"/>
        <v>469</v>
      </c>
    </row>
    <row r="72" spans="1:22" x14ac:dyDescent="0.25">
      <c r="A72" s="8"/>
      <c r="B72" s="114" t="s">
        <v>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</row>
    <row r="73" spans="1:22" x14ac:dyDescent="0.25">
      <c r="A73" s="8"/>
      <c r="B73" s="114" t="s">
        <v>126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</row>
    <row r="74" spans="1:22" ht="63.75" customHeight="1" x14ac:dyDescent="0.25">
      <c r="A74" s="8">
        <v>39</v>
      </c>
      <c r="B74" s="14" t="s">
        <v>128</v>
      </c>
      <c r="C74" s="17">
        <f t="shared" ref="C74:C106" si="18">SUM(D74:V74)</f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75" x14ac:dyDescent="0.25">
      <c r="A75" s="8">
        <v>40</v>
      </c>
      <c r="B75" s="14" t="s">
        <v>21</v>
      </c>
      <c r="C75" s="17">
        <f t="shared" ref="C75:C95" si="19">SUM(D75:V75)</f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</row>
    <row r="76" spans="1:22" x14ac:dyDescent="0.25">
      <c r="A76" s="8">
        <v>41</v>
      </c>
      <c r="B76" s="14" t="s">
        <v>129</v>
      </c>
      <c r="C76" s="17">
        <f t="shared" si="19"/>
        <v>148</v>
      </c>
      <c r="D76" s="17">
        <v>51</v>
      </c>
      <c r="E76" s="17">
        <v>2</v>
      </c>
      <c r="F76" s="17">
        <v>0</v>
      </c>
      <c r="G76" s="17">
        <v>0</v>
      </c>
      <c r="H76" s="17">
        <v>0</v>
      </c>
      <c r="I76" s="17">
        <v>0</v>
      </c>
      <c r="J76" s="17">
        <v>1</v>
      </c>
      <c r="K76" s="17">
        <v>10</v>
      </c>
      <c r="L76" s="17">
        <v>38</v>
      </c>
      <c r="M76" s="17">
        <v>1</v>
      </c>
      <c r="N76" s="17">
        <v>0</v>
      </c>
      <c r="O76" s="17">
        <v>0</v>
      </c>
      <c r="P76" s="17">
        <v>28</v>
      </c>
      <c r="Q76" s="17">
        <v>5</v>
      </c>
      <c r="R76" s="17">
        <v>12</v>
      </c>
      <c r="S76" s="17">
        <v>0</v>
      </c>
      <c r="T76" s="17">
        <v>0</v>
      </c>
      <c r="U76" s="17">
        <v>0</v>
      </c>
      <c r="V76" s="17">
        <v>0</v>
      </c>
    </row>
    <row r="77" spans="1:22" ht="75" x14ac:dyDescent="0.25">
      <c r="A77" s="8">
        <v>42</v>
      </c>
      <c r="B77" s="14" t="s">
        <v>130</v>
      </c>
      <c r="C77" s="17">
        <f t="shared" si="19"/>
        <v>472</v>
      </c>
      <c r="D77" s="17">
        <v>160</v>
      </c>
      <c r="E77" s="17">
        <v>6</v>
      </c>
      <c r="F77" s="17">
        <v>44</v>
      </c>
      <c r="G77" s="17">
        <v>0</v>
      </c>
      <c r="H77" s="17">
        <v>0</v>
      </c>
      <c r="I77" s="17">
        <v>0</v>
      </c>
      <c r="J77" s="17">
        <v>2</v>
      </c>
      <c r="K77" s="17">
        <v>30</v>
      </c>
      <c r="L77" s="17">
        <v>11</v>
      </c>
      <c r="M77" s="17">
        <v>1</v>
      </c>
      <c r="N77" s="17">
        <v>1</v>
      </c>
      <c r="O77" s="17">
        <v>2</v>
      </c>
      <c r="P77" s="17">
        <v>76</v>
      </c>
      <c r="Q77" s="17">
        <v>10</v>
      </c>
      <c r="R77" s="17">
        <v>129</v>
      </c>
      <c r="S77" s="17">
        <v>0</v>
      </c>
      <c r="T77" s="17">
        <v>0</v>
      </c>
      <c r="U77" s="17">
        <v>0</v>
      </c>
      <c r="V77" s="17">
        <v>0</v>
      </c>
    </row>
    <row r="78" spans="1:22" ht="30" x14ac:dyDescent="0.25">
      <c r="A78" s="8">
        <v>43</v>
      </c>
      <c r="B78" s="14" t="s">
        <v>131</v>
      </c>
      <c r="C78" s="17">
        <f t="shared" si="19"/>
        <v>405</v>
      </c>
      <c r="D78" s="17">
        <v>106</v>
      </c>
      <c r="E78" s="17">
        <v>6</v>
      </c>
      <c r="F78" s="17">
        <v>0</v>
      </c>
      <c r="G78" s="17">
        <v>0</v>
      </c>
      <c r="H78" s="17">
        <v>0</v>
      </c>
      <c r="I78" s="17">
        <v>0</v>
      </c>
      <c r="J78" s="17">
        <v>29</v>
      </c>
      <c r="K78" s="17">
        <v>72</v>
      </c>
      <c r="L78" s="17">
        <v>32</v>
      </c>
      <c r="M78" s="17">
        <v>4</v>
      </c>
      <c r="N78" s="17">
        <v>0</v>
      </c>
      <c r="O78" s="17">
        <v>0</v>
      </c>
      <c r="P78" s="17">
        <v>140</v>
      </c>
      <c r="Q78" s="17">
        <v>7</v>
      </c>
      <c r="R78" s="17">
        <v>8</v>
      </c>
      <c r="S78" s="17">
        <v>0</v>
      </c>
      <c r="T78" s="17">
        <v>0</v>
      </c>
      <c r="U78" s="17">
        <v>0</v>
      </c>
      <c r="V78" s="17">
        <v>1</v>
      </c>
    </row>
    <row r="79" spans="1:22" x14ac:dyDescent="0.25">
      <c r="A79" s="8">
        <v>44</v>
      </c>
      <c r="B79" s="14" t="s">
        <v>174</v>
      </c>
      <c r="C79" s="17">
        <f t="shared" si="19"/>
        <v>370</v>
      </c>
      <c r="D79" s="17">
        <v>101</v>
      </c>
      <c r="E79" s="17">
        <v>5</v>
      </c>
      <c r="F79" s="17">
        <v>16</v>
      </c>
      <c r="G79" s="17">
        <v>0</v>
      </c>
      <c r="H79" s="17">
        <v>0</v>
      </c>
      <c r="I79" s="17">
        <v>0</v>
      </c>
      <c r="J79" s="17">
        <v>8</v>
      </c>
      <c r="K79" s="17">
        <v>41</v>
      </c>
      <c r="L79" s="17">
        <v>25</v>
      </c>
      <c r="M79" s="17">
        <v>1</v>
      </c>
      <c r="N79" s="17">
        <v>1</v>
      </c>
      <c r="O79" s="17">
        <v>1</v>
      </c>
      <c r="P79" s="17">
        <v>81</v>
      </c>
      <c r="Q79" s="17">
        <v>3</v>
      </c>
      <c r="R79" s="17">
        <v>86</v>
      </c>
      <c r="S79" s="17">
        <v>1</v>
      </c>
      <c r="T79" s="17">
        <v>0</v>
      </c>
      <c r="U79" s="17">
        <v>0</v>
      </c>
      <c r="V79" s="17">
        <v>0</v>
      </c>
    </row>
    <row r="80" spans="1:22" ht="45" x14ac:dyDescent="0.25">
      <c r="A80" s="8">
        <v>45</v>
      </c>
      <c r="B80" s="14" t="s">
        <v>133</v>
      </c>
      <c r="C80" s="17">
        <f t="shared" si="19"/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ht="30" x14ac:dyDescent="0.25">
      <c r="A81" s="8">
        <v>46</v>
      </c>
      <c r="B81" s="14" t="s">
        <v>134</v>
      </c>
      <c r="C81" s="17">
        <f t="shared" si="19"/>
        <v>2</v>
      </c>
      <c r="D81" s="17">
        <v>1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1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1:22" ht="30" x14ac:dyDescent="0.25">
      <c r="A82" s="8">
        <v>47</v>
      </c>
      <c r="B82" s="14" t="s">
        <v>242</v>
      </c>
      <c r="C82" s="17">
        <f t="shared" si="19"/>
        <v>517</v>
      </c>
      <c r="D82" s="17">
        <v>153</v>
      </c>
      <c r="E82" s="17">
        <v>17</v>
      </c>
      <c r="F82" s="17">
        <v>0</v>
      </c>
      <c r="G82" s="17">
        <v>0</v>
      </c>
      <c r="H82" s="17">
        <v>0</v>
      </c>
      <c r="I82" s="17">
        <v>0</v>
      </c>
      <c r="J82" s="17">
        <v>3</v>
      </c>
      <c r="K82" s="17">
        <v>4</v>
      </c>
      <c r="L82" s="17">
        <v>26</v>
      </c>
      <c r="M82" s="17">
        <v>0</v>
      </c>
      <c r="N82" s="17">
        <v>0</v>
      </c>
      <c r="O82" s="17">
        <v>5</v>
      </c>
      <c r="P82" s="17">
        <v>170</v>
      </c>
      <c r="Q82" s="17">
        <v>5</v>
      </c>
      <c r="R82" s="17">
        <v>134</v>
      </c>
      <c r="S82" s="17">
        <v>0</v>
      </c>
      <c r="T82" s="17">
        <v>0</v>
      </c>
      <c r="U82" s="17">
        <v>0</v>
      </c>
      <c r="V82" s="17">
        <v>0</v>
      </c>
    </row>
    <row r="83" spans="1:22" ht="45" x14ac:dyDescent="0.25">
      <c r="A83" s="8">
        <v>48</v>
      </c>
      <c r="B83" s="14" t="s">
        <v>10</v>
      </c>
      <c r="C83" s="17">
        <f t="shared" si="19"/>
        <v>2</v>
      </c>
      <c r="D83" s="17">
        <v>1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1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x14ac:dyDescent="0.25">
      <c r="A84" s="8">
        <v>49</v>
      </c>
      <c r="B84" s="14" t="s">
        <v>136</v>
      </c>
      <c r="C84" s="17">
        <f t="shared" si="19"/>
        <v>74</v>
      </c>
      <c r="D84" s="17">
        <v>13</v>
      </c>
      <c r="E84" s="17">
        <v>0</v>
      </c>
      <c r="F84" s="17">
        <v>3</v>
      </c>
      <c r="G84" s="17">
        <v>0</v>
      </c>
      <c r="H84" s="17">
        <v>0</v>
      </c>
      <c r="I84" s="17">
        <v>0</v>
      </c>
      <c r="J84" s="17">
        <v>9</v>
      </c>
      <c r="K84" s="17">
        <v>23</v>
      </c>
      <c r="L84" s="17">
        <v>8</v>
      </c>
      <c r="M84" s="17">
        <v>0</v>
      </c>
      <c r="N84" s="17">
        <v>3</v>
      </c>
      <c r="O84" s="17">
        <v>0</v>
      </c>
      <c r="P84" s="17">
        <v>7</v>
      </c>
      <c r="Q84" s="17">
        <v>2</v>
      </c>
      <c r="R84" s="17">
        <v>4</v>
      </c>
      <c r="S84" s="17">
        <v>2</v>
      </c>
      <c r="T84" s="17">
        <v>0</v>
      </c>
      <c r="U84" s="17">
        <v>0</v>
      </c>
      <c r="V84" s="17">
        <v>0</v>
      </c>
    </row>
    <row r="85" spans="1:22" ht="30" x14ac:dyDescent="0.25">
      <c r="A85" s="8">
        <v>50</v>
      </c>
      <c r="B85" s="14" t="s">
        <v>19</v>
      </c>
      <c r="C85" s="17">
        <f t="shared" si="19"/>
        <v>109</v>
      </c>
      <c r="D85" s="17">
        <v>21</v>
      </c>
      <c r="E85" s="17">
        <v>3</v>
      </c>
      <c r="F85" s="17">
        <v>7</v>
      </c>
      <c r="G85" s="17">
        <v>0</v>
      </c>
      <c r="H85" s="17">
        <v>0</v>
      </c>
      <c r="I85" s="17">
        <v>0</v>
      </c>
      <c r="J85" s="17">
        <v>14</v>
      </c>
      <c r="K85" s="17">
        <v>26</v>
      </c>
      <c r="L85" s="17">
        <v>10</v>
      </c>
      <c r="M85" s="17">
        <v>1</v>
      </c>
      <c r="N85" s="17">
        <v>1</v>
      </c>
      <c r="O85" s="17">
        <v>0</v>
      </c>
      <c r="P85" s="17">
        <v>11</v>
      </c>
      <c r="Q85" s="17">
        <v>1</v>
      </c>
      <c r="R85" s="17">
        <v>10</v>
      </c>
      <c r="S85" s="17">
        <v>4</v>
      </c>
      <c r="T85" s="17">
        <v>0</v>
      </c>
      <c r="U85" s="17">
        <v>0</v>
      </c>
      <c r="V85" s="17">
        <v>0</v>
      </c>
    </row>
    <row r="86" spans="1:22" x14ac:dyDescent="0.25">
      <c r="A86" s="8">
        <v>51</v>
      </c>
      <c r="B86" s="14" t="s">
        <v>18</v>
      </c>
      <c r="C86" s="17">
        <f t="shared" si="19"/>
        <v>104</v>
      </c>
      <c r="D86" s="17">
        <v>12</v>
      </c>
      <c r="E86" s="17">
        <v>1</v>
      </c>
      <c r="F86" s="17">
        <v>9</v>
      </c>
      <c r="G86" s="17">
        <v>0</v>
      </c>
      <c r="H86" s="17">
        <v>0</v>
      </c>
      <c r="I86" s="17">
        <v>0</v>
      </c>
      <c r="J86" s="17">
        <v>10</v>
      </c>
      <c r="K86" s="17">
        <v>16</v>
      </c>
      <c r="L86" s="17">
        <v>8</v>
      </c>
      <c r="M86" s="17">
        <v>1</v>
      </c>
      <c r="N86" s="17">
        <v>1</v>
      </c>
      <c r="O86" s="17">
        <v>0</v>
      </c>
      <c r="P86" s="17">
        <v>13</v>
      </c>
      <c r="Q86" s="17">
        <v>5</v>
      </c>
      <c r="R86" s="17">
        <v>26</v>
      </c>
      <c r="S86" s="17">
        <v>2</v>
      </c>
      <c r="T86" s="17">
        <v>0</v>
      </c>
      <c r="U86" s="17">
        <v>0</v>
      </c>
      <c r="V86" s="17">
        <v>0</v>
      </c>
    </row>
    <row r="87" spans="1:22" x14ac:dyDescent="0.25">
      <c r="A87" s="8">
        <v>52</v>
      </c>
      <c r="B87" s="14" t="s">
        <v>207</v>
      </c>
      <c r="C87" s="17">
        <f t="shared" si="19"/>
        <v>4</v>
      </c>
      <c r="D87" s="17">
        <v>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1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1</v>
      </c>
      <c r="S87" s="17">
        <v>1</v>
      </c>
      <c r="T87" s="17">
        <v>0</v>
      </c>
      <c r="U87" s="17">
        <v>0</v>
      </c>
      <c r="V87" s="17">
        <v>0</v>
      </c>
    </row>
    <row r="88" spans="1:22" ht="60" x14ac:dyDescent="0.25">
      <c r="A88" s="8">
        <v>53</v>
      </c>
      <c r="B88" s="14" t="s">
        <v>127</v>
      </c>
      <c r="C88" s="17">
        <f t="shared" si="19"/>
        <v>135</v>
      </c>
      <c r="D88" s="17">
        <v>47</v>
      </c>
      <c r="E88" s="17">
        <v>7</v>
      </c>
      <c r="F88" s="17">
        <v>0</v>
      </c>
      <c r="G88" s="17">
        <v>0</v>
      </c>
      <c r="H88" s="17">
        <v>0</v>
      </c>
      <c r="I88" s="17">
        <v>0</v>
      </c>
      <c r="J88" s="17">
        <v>5</v>
      </c>
      <c r="K88" s="17">
        <v>18</v>
      </c>
      <c r="L88" s="17">
        <v>6</v>
      </c>
      <c r="M88" s="17">
        <v>0</v>
      </c>
      <c r="N88" s="17">
        <v>0</v>
      </c>
      <c r="O88" s="17">
        <v>0</v>
      </c>
      <c r="P88" s="17">
        <v>1</v>
      </c>
      <c r="Q88" s="17">
        <v>10</v>
      </c>
      <c r="R88" s="17">
        <v>39</v>
      </c>
      <c r="S88" s="17">
        <v>0</v>
      </c>
      <c r="T88" s="17">
        <v>0</v>
      </c>
      <c r="U88" s="17">
        <v>2</v>
      </c>
      <c r="V88" s="17">
        <v>0</v>
      </c>
    </row>
    <row r="89" spans="1:22" ht="60" x14ac:dyDescent="0.25">
      <c r="A89" s="8">
        <v>54</v>
      </c>
      <c r="B89" s="14" t="s">
        <v>11</v>
      </c>
      <c r="C89" s="17">
        <f t="shared" si="19"/>
        <v>1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1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ht="90" x14ac:dyDescent="0.25">
      <c r="A90" s="8">
        <v>55</v>
      </c>
      <c r="B90" s="14" t="s">
        <v>208</v>
      </c>
      <c r="C90" s="17">
        <f t="shared" si="19"/>
        <v>2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2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</row>
    <row r="91" spans="1:22" ht="30" x14ac:dyDescent="0.25">
      <c r="A91" s="8">
        <v>56</v>
      </c>
      <c r="B91" s="14" t="s">
        <v>43</v>
      </c>
      <c r="C91" s="17">
        <f t="shared" si="19"/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</row>
    <row r="92" spans="1:22" ht="210" x14ac:dyDescent="0.25">
      <c r="A92" s="8">
        <v>57</v>
      </c>
      <c r="B92" s="14" t="s">
        <v>209</v>
      </c>
      <c r="C92" s="17">
        <f t="shared" si="19"/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</row>
    <row r="93" spans="1:22" ht="210" x14ac:dyDescent="0.25">
      <c r="A93" s="8">
        <v>58</v>
      </c>
      <c r="B93" s="14" t="s">
        <v>210</v>
      </c>
      <c r="C93" s="17">
        <f t="shared" si="19"/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</row>
    <row r="94" spans="1:22" ht="45" x14ac:dyDescent="0.25">
      <c r="A94" s="8">
        <v>59</v>
      </c>
      <c r="B94" s="14" t="s">
        <v>219</v>
      </c>
      <c r="C94" s="17">
        <f t="shared" si="19"/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</row>
    <row r="95" spans="1:22" ht="165" x14ac:dyDescent="0.25">
      <c r="A95" s="8">
        <v>60</v>
      </c>
      <c r="B95" s="14" t="s">
        <v>211</v>
      </c>
      <c r="C95" s="17">
        <f t="shared" si="19"/>
        <v>1</v>
      </c>
      <c r="D95" s="17">
        <v>0</v>
      </c>
      <c r="E95" s="17">
        <v>1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</row>
    <row r="96" spans="1:22" ht="45" x14ac:dyDescent="0.25">
      <c r="A96" s="8">
        <v>61</v>
      </c>
      <c r="B96" s="14" t="s">
        <v>67</v>
      </c>
      <c r="C96" s="17">
        <f t="shared" si="18"/>
        <v>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1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</row>
    <row r="97" spans="1:22" x14ac:dyDescent="0.25">
      <c r="A97" s="8">
        <v>62</v>
      </c>
      <c r="B97" s="14" t="s">
        <v>132</v>
      </c>
      <c r="C97" s="17">
        <f t="shared" si="18"/>
        <v>6</v>
      </c>
      <c r="D97" s="17">
        <v>0</v>
      </c>
      <c r="E97" s="17">
        <v>1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1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3</v>
      </c>
      <c r="T97" s="17">
        <v>0</v>
      </c>
      <c r="U97" s="17">
        <v>1</v>
      </c>
      <c r="V97" s="17">
        <v>0</v>
      </c>
    </row>
    <row r="98" spans="1:22" ht="30" x14ac:dyDescent="0.25">
      <c r="A98" s="8">
        <v>63</v>
      </c>
      <c r="B98" s="14" t="s">
        <v>137</v>
      </c>
      <c r="C98" s="17">
        <f t="shared" si="18"/>
        <v>610</v>
      </c>
      <c r="D98" s="17">
        <v>201</v>
      </c>
      <c r="E98" s="17">
        <v>7</v>
      </c>
      <c r="F98" s="17">
        <v>10</v>
      </c>
      <c r="G98" s="17">
        <v>0</v>
      </c>
      <c r="H98" s="17">
        <v>0</v>
      </c>
      <c r="I98" s="17">
        <v>0</v>
      </c>
      <c r="J98" s="17">
        <v>32</v>
      </c>
      <c r="K98" s="17">
        <v>59</v>
      </c>
      <c r="L98" s="17">
        <v>42</v>
      </c>
      <c r="M98" s="17">
        <v>9</v>
      </c>
      <c r="N98" s="17">
        <v>0</v>
      </c>
      <c r="O98" s="17">
        <v>0</v>
      </c>
      <c r="P98" s="17">
        <v>134</v>
      </c>
      <c r="Q98" s="17">
        <v>20</v>
      </c>
      <c r="R98" s="17">
        <v>91</v>
      </c>
      <c r="S98" s="17">
        <v>2</v>
      </c>
      <c r="T98" s="17">
        <v>0</v>
      </c>
      <c r="U98" s="17">
        <v>1</v>
      </c>
      <c r="V98" s="17">
        <v>2</v>
      </c>
    </row>
    <row r="99" spans="1:22" ht="45" x14ac:dyDescent="0.25">
      <c r="A99" s="8">
        <v>64</v>
      </c>
      <c r="B99" s="14" t="s">
        <v>212</v>
      </c>
      <c r="C99" s="17">
        <f t="shared" si="18"/>
        <v>47</v>
      </c>
      <c r="D99" s="17">
        <v>14</v>
      </c>
      <c r="E99" s="17">
        <v>0</v>
      </c>
      <c r="F99" s="17">
        <v>2</v>
      </c>
      <c r="G99" s="17">
        <v>0</v>
      </c>
      <c r="H99" s="17">
        <v>0</v>
      </c>
      <c r="I99" s="17">
        <v>0</v>
      </c>
      <c r="J99" s="17">
        <v>0</v>
      </c>
      <c r="K99" s="17">
        <v>11</v>
      </c>
      <c r="L99" s="17">
        <v>4</v>
      </c>
      <c r="M99" s="17">
        <v>0</v>
      </c>
      <c r="N99" s="17">
        <v>0</v>
      </c>
      <c r="O99" s="17">
        <v>0</v>
      </c>
      <c r="P99" s="17">
        <v>1</v>
      </c>
      <c r="Q99" s="17">
        <v>2</v>
      </c>
      <c r="R99" s="17">
        <v>13</v>
      </c>
      <c r="S99" s="17">
        <v>0</v>
      </c>
      <c r="T99" s="17">
        <v>0</v>
      </c>
      <c r="U99" s="17">
        <v>0</v>
      </c>
      <c r="V99" s="17">
        <v>0</v>
      </c>
    </row>
    <row r="100" spans="1:22" x14ac:dyDescent="0.25">
      <c r="A100" s="8">
        <v>65</v>
      </c>
      <c r="B100" s="14" t="s">
        <v>138</v>
      </c>
      <c r="C100" s="17">
        <f t="shared" si="18"/>
        <v>72</v>
      </c>
      <c r="D100" s="17">
        <v>21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4</v>
      </c>
      <c r="K100" s="17">
        <v>33</v>
      </c>
      <c r="L100" s="17">
        <v>3</v>
      </c>
      <c r="M100" s="17">
        <v>0</v>
      </c>
      <c r="N100" s="17">
        <v>0</v>
      </c>
      <c r="O100" s="17">
        <v>0</v>
      </c>
      <c r="P100" s="17">
        <v>8</v>
      </c>
      <c r="Q100" s="17">
        <v>2</v>
      </c>
      <c r="R100" s="17">
        <v>1</v>
      </c>
      <c r="S100" s="17">
        <v>0</v>
      </c>
      <c r="T100" s="17">
        <v>0</v>
      </c>
      <c r="U100" s="17">
        <v>0</v>
      </c>
      <c r="V100" s="17">
        <v>0</v>
      </c>
    </row>
    <row r="101" spans="1:22" ht="45" x14ac:dyDescent="0.25">
      <c r="A101" s="8">
        <v>66</v>
      </c>
      <c r="B101" s="14" t="s">
        <v>213</v>
      </c>
      <c r="C101" s="17">
        <f t="shared" si="18"/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</row>
    <row r="102" spans="1:22" ht="30" x14ac:dyDescent="0.25">
      <c r="A102" s="8">
        <v>67</v>
      </c>
      <c r="B102" s="14" t="s">
        <v>214</v>
      </c>
      <c r="C102" s="17">
        <f t="shared" si="18"/>
        <v>27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6</v>
      </c>
      <c r="K102" s="17">
        <v>9</v>
      </c>
      <c r="L102" s="17">
        <v>3</v>
      </c>
      <c r="M102" s="17">
        <v>0</v>
      </c>
      <c r="N102" s="17">
        <v>0</v>
      </c>
      <c r="O102" s="17">
        <v>0</v>
      </c>
      <c r="P102" s="17">
        <v>0</v>
      </c>
      <c r="Q102" s="17">
        <v>1</v>
      </c>
      <c r="R102" s="17">
        <v>8</v>
      </c>
      <c r="S102" s="17">
        <v>0</v>
      </c>
      <c r="T102" s="17">
        <v>0</v>
      </c>
      <c r="U102" s="17">
        <v>0</v>
      </c>
      <c r="V102" s="17">
        <v>0</v>
      </c>
    </row>
    <row r="103" spans="1:22" x14ac:dyDescent="0.25">
      <c r="A103" s="8">
        <v>68</v>
      </c>
      <c r="B103" s="14" t="s">
        <v>215</v>
      </c>
      <c r="C103" s="17">
        <f t="shared" si="18"/>
        <v>9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9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</row>
    <row r="104" spans="1:22" ht="45" x14ac:dyDescent="0.25">
      <c r="A104" s="8">
        <v>69</v>
      </c>
      <c r="B104" s="14" t="s">
        <v>216</v>
      </c>
      <c r="C104" s="17">
        <f t="shared" si="18"/>
        <v>2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2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</row>
    <row r="105" spans="1:22" ht="60" x14ac:dyDescent="0.25">
      <c r="A105" s="8">
        <v>70</v>
      </c>
      <c r="B105" s="14" t="s">
        <v>217</v>
      </c>
      <c r="C105" s="17">
        <f t="shared" si="18"/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</row>
    <row r="106" spans="1:22" ht="60" x14ac:dyDescent="0.25">
      <c r="A106" s="8">
        <v>71</v>
      </c>
      <c r="B106" s="14" t="s">
        <v>218</v>
      </c>
      <c r="C106" s="17">
        <f t="shared" si="18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</row>
    <row r="107" spans="1:22" s="15" customFormat="1" x14ac:dyDescent="0.25">
      <c r="A107" s="107">
        <v>33</v>
      </c>
      <c r="B107" s="67" t="s">
        <v>27</v>
      </c>
      <c r="C107" s="105">
        <f t="shared" ref="C107:V107" si="20">SUM(C74:C106)</f>
        <v>3120</v>
      </c>
      <c r="D107" s="105">
        <f t="shared" si="20"/>
        <v>903</v>
      </c>
      <c r="E107" s="105">
        <f t="shared" si="20"/>
        <v>56</v>
      </c>
      <c r="F107" s="105">
        <f>SUM(F74:F106)</f>
        <v>91</v>
      </c>
      <c r="G107" s="105">
        <f t="shared" si="20"/>
        <v>0</v>
      </c>
      <c r="H107" s="105">
        <f t="shared" si="20"/>
        <v>0</v>
      </c>
      <c r="I107" s="105">
        <f t="shared" si="20"/>
        <v>0</v>
      </c>
      <c r="J107" s="105">
        <f t="shared" si="20"/>
        <v>125</v>
      </c>
      <c r="K107" s="105">
        <f t="shared" si="20"/>
        <v>355</v>
      </c>
      <c r="L107" s="105">
        <f t="shared" si="20"/>
        <v>218</v>
      </c>
      <c r="M107" s="105">
        <f t="shared" si="20"/>
        <v>27</v>
      </c>
      <c r="N107" s="105">
        <f t="shared" si="20"/>
        <v>7</v>
      </c>
      <c r="O107" s="105">
        <f t="shared" si="20"/>
        <v>8</v>
      </c>
      <c r="P107" s="105">
        <f t="shared" si="20"/>
        <v>672</v>
      </c>
      <c r="Q107" s="105">
        <f t="shared" si="20"/>
        <v>74</v>
      </c>
      <c r="R107" s="105">
        <f t="shared" si="20"/>
        <v>562</v>
      </c>
      <c r="S107" s="105">
        <f t="shared" si="20"/>
        <v>15</v>
      </c>
      <c r="T107" s="105">
        <f t="shared" si="20"/>
        <v>0</v>
      </c>
      <c r="U107" s="105">
        <f t="shared" si="20"/>
        <v>4</v>
      </c>
      <c r="V107" s="105">
        <f t="shared" si="20"/>
        <v>3</v>
      </c>
    </row>
    <row r="108" spans="1:22" ht="13.5" customHeight="1" x14ac:dyDescent="0.25">
      <c r="A108" s="8"/>
      <c r="B108" s="116" t="s">
        <v>70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</row>
    <row r="109" spans="1:22" ht="22.5" hidden="1" customHeight="1" x14ac:dyDescent="0.25">
      <c r="A109" s="8"/>
      <c r="B109" s="21" t="s">
        <v>139</v>
      </c>
      <c r="C109" s="17">
        <f t="shared" ref="C109:C115" si="21">SUM(D109:V109)</f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</row>
    <row r="110" spans="1:22" ht="45" x14ac:dyDescent="0.25">
      <c r="A110" s="8">
        <v>72</v>
      </c>
      <c r="B110" s="21" t="s">
        <v>267</v>
      </c>
      <c r="C110" s="17">
        <f t="shared" si="21"/>
        <v>54</v>
      </c>
      <c r="D110" s="17">
        <v>18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4</v>
      </c>
      <c r="K110" s="17">
        <v>0</v>
      </c>
      <c r="L110" s="17">
        <v>14</v>
      </c>
      <c r="M110" s="17">
        <v>0</v>
      </c>
      <c r="N110" s="17">
        <v>0</v>
      </c>
      <c r="O110" s="17">
        <v>0</v>
      </c>
      <c r="P110" s="17">
        <v>14</v>
      </c>
      <c r="Q110" s="17">
        <v>4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</row>
    <row r="111" spans="1:22" ht="45" x14ac:dyDescent="0.25">
      <c r="A111" s="8">
        <v>73</v>
      </c>
      <c r="B111" s="21" t="s">
        <v>76</v>
      </c>
      <c r="C111" s="17">
        <f t="shared" si="21"/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</row>
    <row r="112" spans="1:22" x14ac:dyDescent="0.25">
      <c r="A112" s="8">
        <v>74</v>
      </c>
      <c r="B112" s="21" t="s">
        <v>75</v>
      </c>
      <c r="C112" s="17">
        <f t="shared" si="21"/>
        <v>53</v>
      </c>
      <c r="D112" s="17">
        <v>0</v>
      </c>
      <c r="E112" s="17">
        <v>0</v>
      </c>
      <c r="F112" s="17">
        <v>0</v>
      </c>
      <c r="G112" s="17">
        <v>1</v>
      </c>
      <c r="H112" s="17">
        <v>0</v>
      </c>
      <c r="I112" s="17">
        <v>0</v>
      </c>
      <c r="J112" s="17">
        <v>0</v>
      </c>
      <c r="K112" s="17">
        <v>2</v>
      </c>
      <c r="L112" s="17">
        <v>20</v>
      </c>
      <c r="M112" s="17">
        <v>7</v>
      </c>
      <c r="N112" s="17">
        <v>2</v>
      </c>
      <c r="O112" s="17">
        <v>0</v>
      </c>
      <c r="P112" s="17">
        <v>15</v>
      </c>
      <c r="Q112" s="17">
        <v>0</v>
      </c>
      <c r="R112" s="17">
        <v>1</v>
      </c>
      <c r="S112" s="17">
        <v>2</v>
      </c>
      <c r="T112" s="17">
        <v>1</v>
      </c>
      <c r="U112" s="17">
        <v>0</v>
      </c>
      <c r="V112" s="17">
        <v>2</v>
      </c>
    </row>
    <row r="113" spans="1:22" ht="60" x14ac:dyDescent="0.25">
      <c r="A113" s="8">
        <v>75</v>
      </c>
      <c r="B113" s="21" t="s">
        <v>74</v>
      </c>
      <c r="C113" s="17">
        <f t="shared" si="21"/>
        <v>1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1</v>
      </c>
      <c r="T113" s="17">
        <v>0</v>
      </c>
      <c r="U113" s="17">
        <v>0</v>
      </c>
      <c r="V113" s="17">
        <v>0</v>
      </c>
    </row>
    <row r="114" spans="1:22" ht="75" x14ac:dyDescent="0.25">
      <c r="A114" s="8">
        <v>76</v>
      </c>
      <c r="B114" s="21" t="s">
        <v>73</v>
      </c>
      <c r="C114" s="17">
        <f t="shared" si="21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</row>
    <row r="115" spans="1:22" ht="75" x14ac:dyDescent="0.25">
      <c r="A115" s="8">
        <v>77</v>
      </c>
      <c r="B115" s="21" t="s">
        <v>141</v>
      </c>
      <c r="C115" s="17">
        <f t="shared" si="21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</row>
    <row r="116" spans="1:22" s="15" customFormat="1" x14ac:dyDescent="0.25">
      <c r="A116" s="107">
        <v>6</v>
      </c>
      <c r="B116" s="51" t="s">
        <v>27</v>
      </c>
      <c r="C116" s="109">
        <f>SUM(C109:C115)</f>
        <v>108</v>
      </c>
      <c r="D116" s="109">
        <f>SUM(D109:D115)</f>
        <v>18</v>
      </c>
      <c r="E116" s="109">
        <f t="shared" ref="E116:V116" si="22">SUM(E109:E115)</f>
        <v>0</v>
      </c>
      <c r="F116" s="109">
        <f t="shared" si="22"/>
        <v>0</v>
      </c>
      <c r="G116" s="109">
        <f t="shared" si="22"/>
        <v>1</v>
      </c>
      <c r="H116" s="109">
        <f t="shared" si="22"/>
        <v>0</v>
      </c>
      <c r="I116" s="109">
        <f t="shared" si="22"/>
        <v>0</v>
      </c>
      <c r="J116" s="109">
        <f t="shared" si="22"/>
        <v>4</v>
      </c>
      <c r="K116" s="109">
        <f t="shared" si="22"/>
        <v>2</v>
      </c>
      <c r="L116" s="109">
        <f t="shared" si="22"/>
        <v>34</v>
      </c>
      <c r="M116" s="109">
        <f t="shared" si="22"/>
        <v>7</v>
      </c>
      <c r="N116" s="109">
        <f t="shared" si="22"/>
        <v>2</v>
      </c>
      <c r="O116" s="109">
        <f t="shared" si="22"/>
        <v>0</v>
      </c>
      <c r="P116" s="109">
        <f t="shared" si="22"/>
        <v>29</v>
      </c>
      <c r="Q116" s="109">
        <f t="shared" si="22"/>
        <v>4</v>
      </c>
      <c r="R116" s="109">
        <f t="shared" si="22"/>
        <v>1</v>
      </c>
      <c r="S116" s="109">
        <f t="shared" si="22"/>
        <v>3</v>
      </c>
      <c r="T116" s="109">
        <f t="shared" si="22"/>
        <v>1</v>
      </c>
      <c r="U116" s="109">
        <f t="shared" si="22"/>
        <v>0</v>
      </c>
      <c r="V116" s="109">
        <f t="shared" si="22"/>
        <v>2</v>
      </c>
    </row>
    <row r="117" spans="1:22" x14ac:dyDescent="0.25">
      <c r="A117" s="8"/>
      <c r="B117" s="116" t="s">
        <v>52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</row>
    <row r="118" spans="1:22" ht="60" x14ac:dyDescent="0.25">
      <c r="A118" s="8">
        <v>78</v>
      </c>
      <c r="B118" s="22" t="s">
        <v>53</v>
      </c>
      <c r="C118" s="17">
        <f>SUM(D118:V118)</f>
        <v>11</v>
      </c>
      <c r="D118" s="17">
        <v>0</v>
      </c>
      <c r="E118" s="17">
        <v>1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2</v>
      </c>
      <c r="L118" s="17">
        <v>0</v>
      </c>
      <c r="M118" s="17">
        <v>0</v>
      </c>
      <c r="N118" s="17">
        <v>0</v>
      </c>
      <c r="O118" s="17">
        <v>0</v>
      </c>
      <c r="P118" s="17">
        <v>5</v>
      </c>
      <c r="Q118" s="17">
        <v>0</v>
      </c>
      <c r="R118" s="17">
        <v>1</v>
      </c>
      <c r="S118" s="17">
        <v>0</v>
      </c>
      <c r="T118" s="17">
        <v>2</v>
      </c>
      <c r="U118" s="17">
        <v>0</v>
      </c>
      <c r="V118" s="17">
        <v>0</v>
      </c>
    </row>
    <row r="119" spans="1:22" s="15" customFormat="1" x14ac:dyDescent="0.25">
      <c r="A119" s="107">
        <v>1</v>
      </c>
      <c r="B119" s="51" t="s">
        <v>27</v>
      </c>
      <c r="C119" s="109">
        <f t="shared" ref="C119" si="23">SUM(C118)</f>
        <v>11</v>
      </c>
      <c r="D119" s="109">
        <f t="shared" ref="D119:V119" si="24">SUM(D118)</f>
        <v>0</v>
      </c>
      <c r="E119" s="109">
        <f t="shared" si="24"/>
        <v>1</v>
      </c>
      <c r="F119" s="109">
        <f t="shared" si="24"/>
        <v>0</v>
      </c>
      <c r="G119" s="109">
        <f t="shared" si="24"/>
        <v>0</v>
      </c>
      <c r="H119" s="109">
        <f t="shared" si="24"/>
        <v>0</v>
      </c>
      <c r="I119" s="109">
        <f t="shared" si="24"/>
        <v>0</v>
      </c>
      <c r="J119" s="109">
        <f t="shared" si="24"/>
        <v>0</v>
      </c>
      <c r="K119" s="109">
        <f t="shared" si="24"/>
        <v>2</v>
      </c>
      <c r="L119" s="109">
        <f t="shared" si="24"/>
        <v>0</v>
      </c>
      <c r="M119" s="109">
        <f t="shared" si="24"/>
        <v>0</v>
      </c>
      <c r="N119" s="109">
        <f t="shared" si="24"/>
        <v>0</v>
      </c>
      <c r="O119" s="109">
        <f t="shared" si="24"/>
        <v>0</v>
      </c>
      <c r="P119" s="109">
        <f t="shared" si="24"/>
        <v>5</v>
      </c>
      <c r="Q119" s="109">
        <f t="shared" si="24"/>
        <v>0</v>
      </c>
      <c r="R119" s="109">
        <f t="shared" si="24"/>
        <v>1</v>
      </c>
      <c r="S119" s="109">
        <f t="shared" si="24"/>
        <v>0</v>
      </c>
      <c r="T119" s="109">
        <f t="shared" si="24"/>
        <v>2</v>
      </c>
      <c r="U119" s="109">
        <f t="shared" si="24"/>
        <v>0</v>
      </c>
      <c r="V119" s="109">
        <f t="shared" si="24"/>
        <v>0</v>
      </c>
    </row>
    <row r="120" spans="1:22" s="15" customFormat="1" x14ac:dyDescent="0.25">
      <c r="A120" s="114" t="s">
        <v>64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</row>
    <row r="121" spans="1:22" s="15" customFormat="1" ht="120" x14ac:dyDescent="0.25">
      <c r="A121" s="8">
        <v>79</v>
      </c>
      <c r="B121" s="22" t="s">
        <v>244</v>
      </c>
      <c r="C121" s="17">
        <f>SUM(D121:V121)</f>
        <v>14</v>
      </c>
      <c r="D121" s="17">
        <v>1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2</v>
      </c>
      <c r="K121" s="17">
        <v>8</v>
      </c>
      <c r="L121" s="17">
        <v>0</v>
      </c>
      <c r="M121" s="17">
        <v>0</v>
      </c>
      <c r="N121" s="17">
        <v>0</v>
      </c>
      <c r="O121" s="17">
        <v>0</v>
      </c>
      <c r="P121" s="17">
        <v>1</v>
      </c>
      <c r="Q121" s="17">
        <v>0</v>
      </c>
      <c r="R121" s="17">
        <v>0</v>
      </c>
      <c r="S121" s="17">
        <v>1</v>
      </c>
      <c r="T121" s="17">
        <v>1</v>
      </c>
      <c r="U121" s="17">
        <v>0</v>
      </c>
      <c r="V121" s="17">
        <v>0</v>
      </c>
    </row>
    <row r="122" spans="1:22" s="15" customFormat="1" ht="60" x14ac:dyDescent="0.25">
      <c r="A122" s="8">
        <v>80</v>
      </c>
      <c r="B122" s="22" t="s">
        <v>65</v>
      </c>
      <c r="C122" s="17">
        <f>SUM(D122:V122)</f>
        <v>26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3</v>
      </c>
      <c r="K122" s="17">
        <v>2</v>
      </c>
      <c r="L122" s="17">
        <v>5</v>
      </c>
      <c r="M122" s="17">
        <v>4</v>
      </c>
      <c r="N122" s="17">
        <v>0</v>
      </c>
      <c r="O122" s="17">
        <v>0</v>
      </c>
      <c r="P122" s="17">
        <v>2</v>
      </c>
      <c r="Q122" s="17">
        <v>0</v>
      </c>
      <c r="R122" s="17">
        <v>0</v>
      </c>
      <c r="S122" s="17">
        <v>0</v>
      </c>
      <c r="T122" s="17">
        <v>0</v>
      </c>
      <c r="U122" s="17">
        <v>6</v>
      </c>
      <c r="V122" s="17">
        <v>4</v>
      </c>
    </row>
    <row r="123" spans="1:22" s="15" customFormat="1" x14ac:dyDescent="0.25">
      <c r="A123" s="107">
        <v>2</v>
      </c>
      <c r="B123" s="51" t="s">
        <v>27</v>
      </c>
      <c r="C123" s="109">
        <f>SUM(C121,C122)</f>
        <v>40</v>
      </c>
      <c r="D123" s="109">
        <f t="shared" ref="D123:V123" si="25">SUM(D121,D122)</f>
        <v>1</v>
      </c>
      <c r="E123" s="109">
        <f t="shared" si="25"/>
        <v>0</v>
      </c>
      <c r="F123" s="109">
        <f t="shared" si="25"/>
        <v>0</v>
      </c>
      <c r="G123" s="109">
        <f t="shared" si="25"/>
        <v>0</v>
      </c>
      <c r="H123" s="109">
        <f t="shared" si="25"/>
        <v>0</v>
      </c>
      <c r="I123" s="109">
        <f t="shared" si="25"/>
        <v>0</v>
      </c>
      <c r="J123" s="109">
        <f t="shared" si="25"/>
        <v>5</v>
      </c>
      <c r="K123" s="109">
        <f t="shared" si="25"/>
        <v>10</v>
      </c>
      <c r="L123" s="109">
        <f t="shared" si="25"/>
        <v>5</v>
      </c>
      <c r="M123" s="109">
        <f t="shared" si="25"/>
        <v>4</v>
      </c>
      <c r="N123" s="109">
        <f t="shared" si="25"/>
        <v>0</v>
      </c>
      <c r="O123" s="109">
        <f t="shared" si="25"/>
        <v>0</v>
      </c>
      <c r="P123" s="109">
        <f t="shared" si="25"/>
        <v>3</v>
      </c>
      <c r="Q123" s="109">
        <f t="shared" si="25"/>
        <v>0</v>
      </c>
      <c r="R123" s="109">
        <f t="shared" si="25"/>
        <v>0</v>
      </c>
      <c r="S123" s="109">
        <f t="shared" si="25"/>
        <v>1</v>
      </c>
      <c r="T123" s="109">
        <f t="shared" si="25"/>
        <v>1</v>
      </c>
      <c r="U123" s="109">
        <f t="shared" si="25"/>
        <v>6</v>
      </c>
      <c r="V123" s="109">
        <f t="shared" si="25"/>
        <v>4</v>
      </c>
    </row>
    <row r="124" spans="1:22" x14ac:dyDescent="0.25">
      <c r="A124" s="8"/>
      <c r="B124" s="116" t="s">
        <v>57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</row>
    <row r="125" spans="1:22" ht="30" x14ac:dyDescent="0.25">
      <c r="A125" s="8">
        <v>81</v>
      </c>
      <c r="B125" s="22" t="s">
        <v>143</v>
      </c>
      <c r="C125" s="30">
        <f>SUM(D125:V125)</f>
        <v>3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1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2</v>
      </c>
      <c r="S125" s="34">
        <v>0</v>
      </c>
      <c r="T125" s="34">
        <v>0</v>
      </c>
      <c r="U125" s="34">
        <v>0</v>
      </c>
      <c r="V125" s="34">
        <v>0</v>
      </c>
    </row>
    <row r="126" spans="1:22" s="15" customFormat="1" x14ac:dyDescent="0.25">
      <c r="A126" s="107">
        <v>1</v>
      </c>
      <c r="B126" s="51" t="s">
        <v>27</v>
      </c>
      <c r="C126" s="109">
        <f>SUM(C125)</f>
        <v>3</v>
      </c>
      <c r="D126" s="109">
        <f t="shared" ref="D126:V126" si="26">SUM(D125)</f>
        <v>0</v>
      </c>
      <c r="E126" s="109">
        <f t="shared" si="26"/>
        <v>0</v>
      </c>
      <c r="F126" s="109">
        <f t="shared" si="26"/>
        <v>0</v>
      </c>
      <c r="G126" s="109">
        <f t="shared" si="26"/>
        <v>0</v>
      </c>
      <c r="H126" s="109">
        <f t="shared" si="26"/>
        <v>0</v>
      </c>
      <c r="I126" s="109">
        <f t="shared" si="26"/>
        <v>0</v>
      </c>
      <c r="J126" s="109">
        <f t="shared" si="26"/>
        <v>0</v>
      </c>
      <c r="K126" s="109">
        <f t="shared" si="26"/>
        <v>1</v>
      </c>
      <c r="L126" s="109">
        <f t="shared" si="26"/>
        <v>0</v>
      </c>
      <c r="M126" s="109">
        <f t="shared" si="26"/>
        <v>0</v>
      </c>
      <c r="N126" s="109">
        <f t="shared" si="26"/>
        <v>0</v>
      </c>
      <c r="O126" s="109">
        <f t="shared" si="26"/>
        <v>0</v>
      </c>
      <c r="P126" s="109">
        <f t="shared" si="26"/>
        <v>0</v>
      </c>
      <c r="Q126" s="109">
        <f t="shared" si="26"/>
        <v>0</v>
      </c>
      <c r="R126" s="109">
        <f t="shared" si="26"/>
        <v>2</v>
      </c>
      <c r="S126" s="109">
        <f t="shared" si="26"/>
        <v>0</v>
      </c>
      <c r="T126" s="109">
        <f t="shared" si="26"/>
        <v>0</v>
      </c>
      <c r="U126" s="109">
        <f t="shared" si="26"/>
        <v>0</v>
      </c>
      <c r="V126" s="109">
        <f t="shared" si="26"/>
        <v>0</v>
      </c>
    </row>
    <row r="127" spans="1:22" s="15" customFormat="1" x14ac:dyDescent="0.25">
      <c r="A127" s="107"/>
      <c r="B127" s="51" t="s">
        <v>30</v>
      </c>
      <c r="C127" s="109">
        <f>C126+C123+C119+C116+C107</f>
        <v>3282</v>
      </c>
      <c r="D127" s="109">
        <f>D126+D123+D119+D116+D107</f>
        <v>922</v>
      </c>
      <c r="E127" s="109">
        <f>E126+E123+E119+E116+E107</f>
        <v>57</v>
      </c>
      <c r="F127" s="109">
        <f>F126+F123+F119+F116+F107</f>
        <v>91</v>
      </c>
      <c r="G127" s="109">
        <f t="shared" ref="G127:V127" si="27">G126+G123+G119+G116+G107</f>
        <v>1</v>
      </c>
      <c r="H127" s="109">
        <f t="shared" si="27"/>
        <v>0</v>
      </c>
      <c r="I127" s="109">
        <f t="shared" si="27"/>
        <v>0</v>
      </c>
      <c r="J127" s="109">
        <f t="shared" si="27"/>
        <v>134</v>
      </c>
      <c r="K127" s="109">
        <f t="shared" si="27"/>
        <v>370</v>
      </c>
      <c r="L127" s="109">
        <f t="shared" si="27"/>
        <v>257</v>
      </c>
      <c r="M127" s="109">
        <f t="shared" si="27"/>
        <v>38</v>
      </c>
      <c r="N127" s="109">
        <f t="shared" si="27"/>
        <v>9</v>
      </c>
      <c r="O127" s="109">
        <f t="shared" si="27"/>
        <v>8</v>
      </c>
      <c r="P127" s="109">
        <f t="shared" si="27"/>
        <v>709</v>
      </c>
      <c r="Q127" s="109">
        <f t="shared" si="27"/>
        <v>78</v>
      </c>
      <c r="R127" s="109">
        <f t="shared" si="27"/>
        <v>566</v>
      </c>
      <c r="S127" s="109">
        <f t="shared" si="27"/>
        <v>19</v>
      </c>
      <c r="T127" s="109">
        <f t="shared" si="27"/>
        <v>4</v>
      </c>
      <c r="U127" s="109">
        <f t="shared" si="27"/>
        <v>10</v>
      </c>
      <c r="V127" s="109">
        <f t="shared" si="27"/>
        <v>9</v>
      </c>
    </row>
    <row r="128" spans="1:22" x14ac:dyDescent="0.25">
      <c r="A128" s="8"/>
      <c r="B128" s="114" t="s">
        <v>5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</row>
    <row r="129" spans="1:22" x14ac:dyDescent="0.25">
      <c r="A129" s="8"/>
      <c r="B129" s="116" t="s">
        <v>8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</row>
    <row r="130" spans="1:22" ht="51" x14ac:dyDescent="0.25">
      <c r="A130" s="8">
        <v>82</v>
      </c>
      <c r="B130" s="68" t="s">
        <v>144</v>
      </c>
      <c r="C130" s="34">
        <v>0</v>
      </c>
      <c r="D130" s="34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51" x14ac:dyDescent="0.25">
      <c r="A131" s="8">
        <v>83</v>
      </c>
      <c r="B131" s="68" t="s">
        <v>145</v>
      </c>
      <c r="C131" s="34">
        <v>0</v>
      </c>
      <c r="D131" s="34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27.75" customHeight="1" x14ac:dyDescent="0.25">
      <c r="A132" s="8">
        <v>84</v>
      </c>
      <c r="B132" s="68" t="s">
        <v>146</v>
      </c>
      <c r="C132" s="34">
        <v>0</v>
      </c>
      <c r="D132" s="34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8.25" x14ac:dyDescent="0.25">
      <c r="A133" s="8">
        <v>85</v>
      </c>
      <c r="B133" s="68" t="s">
        <v>147</v>
      </c>
      <c r="C133" s="34">
        <v>0</v>
      </c>
      <c r="D133" s="34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229.5" x14ac:dyDescent="0.25">
      <c r="A134" s="8">
        <v>86</v>
      </c>
      <c r="B134" s="68" t="s">
        <v>198</v>
      </c>
      <c r="C134" s="17">
        <f t="shared" ref="C134" si="28">SUM(D134:V134)</f>
        <v>2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1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1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</row>
    <row r="135" spans="1:22" s="15" customFormat="1" x14ac:dyDescent="0.25">
      <c r="A135" s="107">
        <v>5</v>
      </c>
      <c r="B135" s="51" t="s">
        <v>27</v>
      </c>
      <c r="C135" s="109">
        <f t="shared" ref="C135:V135" si="29">SUM(C130:C134)</f>
        <v>2</v>
      </c>
      <c r="D135" s="109">
        <f t="shared" si="29"/>
        <v>0</v>
      </c>
      <c r="E135" s="109">
        <f t="shared" si="29"/>
        <v>0</v>
      </c>
      <c r="F135" s="109">
        <f t="shared" si="29"/>
        <v>0</v>
      </c>
      <c r="G135" s="109">
        <f t="shared" si="29"/>
        <v>0</v>
      </c>
      <c r="H135" s="109">
        <f t="shared" si="29"/>
        <v>0</v>
      </c>
      <c r="I135" s="109">
        <f t="shared" si="29"/>
        <v>0</v>
      </c>
      <c r="J135" s="109">
        <f t="shared" si="29"/>
        <v>1</v>
      </c>
      <c r="K135" s="109">
        <f t="shared" si="29"/>
        <v>0</v>
      </c>
      <c r="L135" s="109">
        <f t="shared" si="29"/>
        <v>0</v>
      </c>
      <c r="M135" s="109">
        <f t="shared" si="29"/>
        <v>0</v>
      </c>
      <c r="N135" s="109">
        <f t="shared" si="29"/>
        <v>0</v>
      </c>
      <c r="O135" s="109">
        <f t="shared" si="29"/>
        <v>0</v>
      </c>
      <c r="P135" s="109">
        <f t="shared" si="29"/>
        <v>1</v>
      </c>
      <c r="Q135" s="109">
        <f t="shared" si="29"/>
        <v>0</v>
      </c>
      <c r="R135" s="109">
        <f t="shared" si="29"/>
        <v>0</v>
      </c>
      <c r="S135" s="109">
        <f t="shared" si="29"/>
        <v>0</v>
      </c>
      <c r="T135" s="109">
        <f t="shared" si="29"/>
        <v>0</v>
      </c>
      <c r="U135" s="109">
        <f t="shared" si="29"/>
        <v>0</v>
      </c>
      <c r="V135" s="109">
        <f t="shared" si="29"/>
        <v>0</v>
      </c>
    </row>
    <row r="136" spans="1:22" x14ac:dyDescent="0.25">
      <c r="A136" s="6"/>
      <c r="B136" s="116" t="s">
        <v>22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</row>
    <row r="137" spans="1:22" ht="30" x14ac:dyDescent="0.25">
      <c r="A137" s="8">
        <v>87</v>
      </c>
      <c r="B137" s="21" t="s">
        <v>249</v>
      </c>
      <c r="C137" s="17">
        <f>SUM(D137:V137)</f>
        <v>480</v>
      </c>
      <c r="D137" s="17">
        <v>61</v>
      </c>
      <c r="E137" s="17">
        <v>14</v>
      </c>
      <c r="F137" s="17">
        <v>9</v>
      </c>
      <c r="G137" s="17">
        <v>7</v>
      </c>
      <c r="H137" s="17">
        <v>1</v>
      </c>
      <c r="I137" s="17">
        <v>0</v>
      </c>
      <c r="J137" s="17">
        <v>29</v>
      </c>
      <c r="K137" s="17">
        <v>60</v>
      </c>
      <c r="L137" s="17">
        <v>67</v>
      </c>
      <c r="M137" s="17">
        <v>6</v>
      </c>
      <c r="N137" s="17">
        <v>7</v>
      </c>
      <c r="O137" s="17">
        <v>1</v>
      </c>
      <c r="P137" s="17">
        <v>118</v>
      </c>
      <c r="Q137" s="17">
        <v>15</v>
      </c>
      <c r="R137" s="17">
        <v>21</v>
      </c>
      <c r="S137" s="17">
        <v>43</v>
      </c>
      <c r="T137" s="17">
        <v>4</v>
      </c>
      <c r="U137" s="17">
        <v>7</v>
      </c>
      <c r="V137" s="17">
        <v>10</v>
      </c>
    </row>
    <row r="138" spans="1:22" ht="31.5" customHeight="1" x14ac:dyDescent="0.25">
      <c r="A138" s="8">
        <v>88</v>
      </c>
      <c r="B138" s="23" t="s">
        <v>250</v>
      </c>
      <c r="C138" s="17">
        <f t="shared" ref="C138:C147" si="30">SUM(D138:V138)</f>
        <v>470</v>
      </c>
      <c r="D138" s="17">
        <v>71</v>
      </c>
      <c r="E138" s="17">
        <v>10</v>
      </c>
      <c r="F138" s="17">
        <v>6</v>
      </c>
      <c r="G138" s="17">
        <v>0</v>
      </c>
      <c r="H138" s="17">
        <v>0</v>
      </c>
      <c r="I138" s="17">
        <v>0</v>
      </c>
      <c r="J138" s="17">
        <v>30</v>
      </c>
      <c r="K138" s="17">
        <v>68</v>
      </c>
      <c r="L138" s="17">
        <v>49</v>
      </c>
      <c r="M138" s="17">
        <v>10</v>
      </c>
      <c r="N138" s="17">
        <v>1</v>
      </c>
      <c r="O138" s="17">
        <v>0</v>
      </c>
      <c r="P138" s="17">
        <v>101</v>
      </c>
      <c r="Q138" s="17">
        <v>21</v>
      </c>
      <c r="R138" s="17">
        <v>48</v>
      </c>
      <c r="S138" s="17">
        <v>36</v>
      </c>
      <c r="T138" s="17">
        <v>5</v>
      </c>
      <c r="U138" s="17">
        <v>10</v>
      </c>
      <c r="V138" s="17">
        <v>4</v>
      </c>
    </row>
    <row r="139" spans="1:22" ht="31.5" customHeight="1" x14ac:dyDescent="0.25">
      <c r="A139" s="8">
        <v>89</v>
      </c>
      <c r="B139" s="23" t="s">
        <v>251</v>
      </c>
      <c r="C139" s="17">
        <f t="shared" si="30"/>
        <v>47</v>
      </c>
      <c r="D139" s="17">
        <v>8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1</v>
      </c>
      <c r="K139" s="17">
        <v>0</v>
      </c>
      <c r="L139" s="17">
        <v>5</v>
      </c>
      <c r="M139" s="17">
        <v>4</v>
      </c>
      <c r="N139" s="17">
        <v>0</v>
      </c>
      <c r="O139" s="17">
        <v>0</v>
      </c>
      <c r="P139" s="17">
        <v>20</v>
      </c>
      <c r="Q139" s="17">
        <v>0</v>
      </c>
      <c r="R139" s="17">
        <v>1</v>
      </c>
      <c r="S139" s="17">
        <v>6</v>
      </c>
      <c r="T139" s="17">
        <v>0</v>
      </c>
      <c r="U139" s="17">
        <v>2</v>
      </c>
      <c r="V139" s="17">
        <v>0</v>
      </c>
    </row>
    <row r="140" spans="1:22" ht="60" x14ac:dyDescent="0.25">
      <c r="A140" s="8">
        <v>90</v>
      </c>
      <c r="B140" s="21" t="s">
        <v>151</v>
      </c>
      <c r="C140" s="17">
        <f t="shared" si="30"/>
        <v>2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1</v>
      </c>
      <c r="T140" s="17">
        <v>0</v>
      </c>
      <c r="U140" s="17">
        <v>1</v>
      </c>
      <c r="V140" s="17">
        <v>0</v>
      </c>
    </row>
    <row r="141" spans="1:22" ht="90" x14ac:dyDescent="0.25">
      <c r="A141" s="8">
        <v>91</v>
      </c>
      <c r="B141" s="23" t="s">
        <v>152</v>
      </c>
      <c r="C141" s="17">
        <f t="shared" si="30"/>
        <v>2333</v>
      </c>
      <c r="D141" s="17">
        <v>186</v>
      </c>
      <c r="E141" s="17">
        <v>20</v>
      </c>
      <c r="F141" s="17">
        <v>7</v>
      </c>
      <c r="G141" s="17">
        <v>13</v>
      </c>
      <c r="H141" s="17">
        <v>0</v>
      </c>
      <c r="I141" s="17">
        <v>0</v>
      </c>
      <c r="J141" s="17">
        <v>194</v>
      </c>
      <c r="K141" s="17">
        <v>409</v>
      </c>
      <c r="L141" s="17">
        <v>239</v>
      </c>
      <c r="M141" s="17">
        <v>61</v>
      </c>
      <c r="N141" s="17">
        <v>0</v>
      </c>
      <c r="O141" s="17">
        <v>0</v>
      </c>
      <c r="P141" s="17">
        <v>709</v>
      </c>
      <c r="Q141" s="17">
        <v>35</v>
      </c>
      <c r="R141" s="17">
        <v>200</v>
      </c>
      <c r="S141" s="17">
        <v>132</v>
      </c>
      <c r="T141" s="17">
        <v>27</v>
      </c>
      <c r="U141" s="17">
        <v>50</v>
      </c>
      <c r="V141" s="17">
        <v>51</v>
      </c>
    </row>
    <row r="142" spans="1:22" ht="60.75" customHeight="1" x14ac:dyDescent="0.25">
      <c r="A142" s="8">
        <v>92</v>
      </c>
      <c r="B142" s="23" t="s">
        <v>41</v>
      </c>
      <c r="C142" s="17">
        <f t="shared" si="30"/>
        <v>1373</v>
      </c>
      <c r="D142" s="17">
        <v>67</v>
      </c>
      <c r="E142" s="17">
        <v>30</v>
      </c>
      <c r="F142" s="17">
        <v>24</v>
      </c>
      <c r="G142" s="17">
        <v>7</v>
      </c>
      <c r="H142" s="17">
        <v>5</v>
      </c>
      <c r="I142" s="17">
        <v>12</v>
      </c>
      <c r="J142" s="17">
        <v>54</v>
      </c>
      <c r="K142" s="17">
        <v>182</v>
      </c>
      <c r="L142" s="17">
        <v>160</v>
      </c>
      <c r="M142" s="17">
        <v>74</v>
      </c>
      <c r="N142" s="17">
        <v>28</v>
      </c>
      <c r="O142" s="17">
        <v>6</v>
      </c>
      <c r="P142" s="17">
        <v>277</v>
      </c>
      <c r="Q142" s="17">
        <v>56</v>
      </c>
      <c r="R142" s="17">
        <v>16</v>
      </c>
      <c r="S142" s="17">
        <v>200</v>
      </c>
      <c r="T142" s="17">
        <v>20</v>
      </c>
      <c r="U142" s="17">
        <v>89</v>
      </c>
      <c r="V142" s="17">
        <v>66</v>
      </c>
    </row>
    <row r="143" spans="1:22" ht="33" customHeight="1" x14ac:dyDescent="0.25">
      <c r="A143" s="8">
        <v>93</v>
      </c>
      <c r="B143" s="23" t="s">
        <v>153</v>
      </c>
      <c r="C143" s="17">
        <f t="shared" si="30"/>
        <v>959</v>
      </c>
      <c r="D143" s="17">
        <v>70</v>
      </c>
      <c r="E143" s="17">
        <v>0</v>
      </c>
      <c r="F143" s="17">
        <v>3</v>
      </c>
      <c r="G143" s="17">
        <v>0</v>
      </c>
      <c r="H143" s="17">
        <v>0</v>
      </c>
      <c r="I143" s="17">
        <v>0</v>
      </c>
      <c r="J143" s="17">
        <v>34</v>
      </c>
      <c r="K143" s="17">
        <v>78</v>
      </c>
      <c r="L143" s="17">
        <v>39</v>
      </c>
      <c r="M143" s="17">
        <v>19</v>
      </c>
      <c r="N143" s="17">
        <v>0</v>
      </c>
      <c r="O143" s="17">
        <v>0</v>
      </c>
      <c r="P143" s="17">
        <v>321</v>
      </c>
      <c r="Q143" s="17">
        <v>23</v>
      </c>
      <c r="R143" s="17">
        <v>22</v>
      </c>
      <c r="S143" s="17">
        <v>158</v>
      </c>
      <c r="T143" s="17">
        <v>29</v>
      </c>
      <c r="U143" s="17">
        <v>128</v>
      </c>
      <c r="V143" s="17">
        <v>35</v>
      </c>
    </row>
    <row r="144" spans="1:22" ht="30" x14ac:dyDescent="0.25">
      <c r="A144" s="8">
        <v>94</v>
      </c>
      <c r="B144" s="21" t="s">
        <v>154</v>
      </c>
      <c r="C144" s="17">
        <f t="shared" si="30"/>
        <v>520</v>
      </c>
      <c r="D144" s="17">
        <v>46</v>
      </c>
      <c r="E144" s="17">
        <v>0</v>
      </c>
      <c r="F144" s="17">
        <v>2</v>
      </c>
      <c r="G144" s="17">
        <v>0</v>
      </c>
      <c r="H144" s="17">
        <v>0</v>
      </c>
      <c r="I144" s="17">
        <v>0</v>
      </c>
      <c r="J144" s="17">
        <v>1</v>
      </c>
      <c r="K144" s="17">
        <v>42</v>
      </c>
      <c r="L144" s="17">
        <v>20</v>
      </c>
      <c r="M144" s="17">
        <v>19</v>
      </c>
      <c r="N144" s="17">
        <v>0</v>
      </c>
      <c r="O144" s="17">
        <v>0</v>
      </c>
      <c r="P144" s="17">
        <v>181</v>
      </c>
      <c r="Q144" s="17">
        <v>52</v>
      </c>
      <c r="R144" s="17">
        <v>9</v>
      </c>
      <c r="S144" s="17">
        <v>32</v>
      </c>
      <c r="T144" s="17">
        <v>29</v>
      </c>
      <c r="U144" s="17">
        <v>39</v>
      </c>
      <c r="V144" s="17">
        <v>48</v>
      </c>
    </row>
    <row r="145" spans="1:22" ht="105" x14ac:dyDescent="0.25">
      <c r="A145" s="8">
        <v>95</v>
      </c>
      <c r="B145" s="21" t="s">
        <v>155</v>
      </c>
      <c r="C145" s="17">
        <f t="shared" si="30"/>
        <v>118</v>
      </c>
      <c r="D145" s="17">
        <v>2</v>
      </c>
      <c r="E145" s="17">
        <v>3</v>
      </c>
      <c r="F145" s="17">
        <v>3</v>
      </c>
      <c r="G145" s="17">
        <v>0</v>
      </c>
      <c r="H145" s="17">
        <v>0</v>
      </c>
      <c r="I145" s="17">
        <v>2</v>
      </c>
      <c r="J145" s="17">
        <v>4</v>
      </c>
      <c r="K145" s="17">
        <v>8</v>
      </c>
      <c r="L145" s="17">
        <v>1</v>
      </c>
      <c r="M145" s="17">
        <v>21</v>
      </c>
      <c r="N145" s="17">
        <v>1</v>
      </c>
      <c r="O145" s="17">
        <v>0</v>
      </c>
      <c r="P145" s="17">
        <v>20</v>
      </c>
      <c r="Q145" s="17">
        <v>1</v>
      </c>
      <c r="R145" s="17">
        <v>1</v>
      </c>
      <c r="S145" s="17">
        <v>4</v>
      </c>
      <c r="T145" s="17">
        <v>17</v>
      </c>
      <c r="U145" s="17">
        <v>13</v>
      </c>
      <c r="V145" s="17">
        <v>17</v>
      </c>
    </row>
    <row r="146" spans="1:22" ht="30" x14ac:dyDescent="0.25">
      <c r="A146" s="8">
        <v>96</v>
      </c>
      <c r="B146" s="21" t="s">
        <v>156</v>
      </c>
      <c r="C146" s="17">
        <f t="shared" si="30"/>
        <v>16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6</v>
      </c>
      <c r="L146" s="17">
        <v>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2</v>
      </c>
      <c r="T146" s="17">
        <v>3</v>
      </c>
      <c r="U146" s="17">
        <v>3</v>
      </c>
      <c r="V146" s="17">
        <v>1</v>
      </c>
    </row>
    <row r="147" spans="1:22" x14ac:dyDescent="0.25">
      <c r="A147" s="8">
        <v>97</v>
      </c>
      <c r="B147" s="21" t="s">
        <v>50</v>
      </c>
      <c r="C147" s="17">
        <f t="shared" si="30"/>
        <v>286</v>
      </c>
      <c r="D147" s="17">
        <v>8</v>
      </c>
      <c r="E147" s="17">
        <v>0</v>
      </c>
      <c r="F147" s="17">
        <v>5</v>
      </c>
      <c r="G147" s="17">
        <v>3</v>
      </c>
      <c r="H147" s="17">
        <v>0</v>
      </c>
      <c r="I147" s="17">
        <v>0</v>
      </c>
      <c r="J147" s="17">
        <v>1</v>
      </c>
      <c r="K147" s="17">
        <v>2</v>
      </c>
      <c r="L147" s="17">
        <v>5</v>
      </c>
      <c r="M147" s="17">
        <v>25</v>
      </c>
      <c r="N147" s="17">
        <v>0</v>
      </c>
      <c r="O147" s="17">
        <v>0</v>
      </c>
      <c r="P147" s="17">
        <v>33</v>
      </c>
      <c r="Q147" s="17">
        <v>1</v>
      </c>
      <c r="R147" s="17">
        <v>5</v>
      </c>
      <c r="S147" s="17">
        <v>27</v>
      </c>
      <c r="T147" s="17">
        <v>16</v>
      </c>
      <c r="U147" s="17">
        <v>52</v>
      </c>
      <c r="V147" s="17">
        <v>103</v>
      </c>
    </row>
    <row r="148" spans="1:22" s="15" customFormat="1" x14ac:dyDescent="0.25">
      <c r="A148" s="107">
        <v>11</v>
      </c>
      <c r="B148" s="51" t="s">
        <v>27</v>
      </c>
      <c r="C148" s="109">
        <f t="shared" ref="C148:V148" si="31">SUM(C137:C147)</f>
        <v>6604</v>
      </c>
      <c r="D148" s="109">
        <f>SUM(D137:D147)</f>
        <v>519</v>
      </c>
      <c r="E148" s="109">
        <f t="shared" si="31"/>
        <v>77</v>
      </c>
      <c r="F148" s="109">
        <f>SUM(F137:F147)</f>
        <v>59</v>
      </c>
      <c r="G148" s="109">
        <f t="shared" si="31"/>
        <v>30</v>
      </c>
      <c r="H148" s="109">
        <f t="shared" si="31"/>
        <v>6</v>
      </c>
      <c r="I148" s="109">
        <f t="shared" si="31"/>
        <v>14</v>
      </c>
      <c r="J148" s="109">
        <f t="shared" si="31"/>
        <v>348</v>
      </c>
      <c r="K148" s="109">
        <f t="shared" si="31"/>
        <v>855</v>
      </c>
      <c r="L148" s="109">
        <f t="shared" si="31"/>
        <v>586</v>
      </c>
      <c r="M148" s="109">
        <f t="shared" si="31"/>
        <v>239</v>
      </c>
      <c r="N148" s="109">
        <f t="shared" si="31"/>
        <v>37</v>
      </c>
      <c r="O148" s="109">
        <f t="shared" si="31"/>
        <v>7</v>
      </c>
      <c r="P148" s="109">
        <f t="shared" si="31"/>
        <v>1780</v>
      </c>
      <c r="Q148" s="109">
        <f t="shared" si="31"/>
        <v>204</v>
      </c>
      <c r="R148" s="109">
        <f t="shared" si="31"/>
        <v>323</v>
      </c>
      <c r="S148" s="109">
        <f t="shared" si="31"/>
        <v>641</v>
      </c>
      <c r="T148" s="109">
        <f t="shared" si="31"/>
        <v>150</v>
      </c>
      <c r="U148" s="109">
        <f t="shared" si="31"/>
        <v>394</v>
      </c>
      <c r="V148" s="109">
        <f t="shared" si="31"/>
        <v>335</v>
      </c>
    </row>
    <row r="149" spans="1:22" s="15" customFormat="1" x14ac:dyDescent="0.25">
      <c r="A149" s="107"/>
      <c r="B149" s="51" t="s">
        <v>31</v>
      </c>
      <c r="C149" s="109">
        <f>C148+C135</f>
        <v>6606</v>
      </c>
      <c r="D149" s="109">
        <f t="shared" ref="D149:V149" si="32">D148+D135</f>
        <v>519</v>
      </c>
      <c r="E149" s="109">
        <f t="shared" si="32"/>
        <v>77</v>
      </c>
      <c r="F149" s="109">
        <f>F148+F135</f>
        <v>59</v>
      </c>
      <c r="G149" s="109">
        <f t="shared" si="32"/>
        <v>30</v>
      </c>
      <c r="H149" s="109">
        <f t="shared" si="32"/>
        <v>6</v>
      </c>
      <c r="I149" s="109">
        <f t="shared" si="32"/>
        <v>14</v>
      </c>
      <c r="J149" s="109">
        <f t="shared" si="32"/>
        <v>349</v>
      </c>
      <c r="K149" s="109">
        <f t="shared" si="32"/>
        <v>855</v>
      </c>
      <c r="L149" s="109">
        <f t="shared" si="32"/>
        <v>586</v>
      </c>
      <c r="M149" s="109">
        <f t="shared" si="32"/>
        <v>239</v>
      </c>
      <c r="N149" s="109">
        <f t="shared" si="32"/>
        <v>37</v>
      </c>
      <c r="O149" s="109">
        <f t="shared" si="32"/>
        <v>7</v>
      </c>
      <c r="P149" s="109">
        <f t="shared" si="32"/>
        <v>1781</v>
      </c>
      <c r="Q149" s="109">
        <f t="shared" si="32"/>
        <v>204</v>
      </c>
      <c r="R149" s="109">
        <f t="shared" si="32"/>
        <v>323</v>
      </c>
      <c r="S149" s="109">
        <f t="shared" si="32"/>
        <v>641</v>
      </c>
      <c r="T149" s="109">
        <f t="shared" si="32"/>
        <v>150</v>
      </c>
      <c r="U149" s="109">
        <f t="shared" si="32"/>
        <v>394</v>
      </c>
      <c r="V149" s="109">
        <f t="shared" si="32"/>
        <v>335</v>
      </c>
    </row>
    <row r="150" spans="1:22" x14ac:dyDescent="0.25">
      <c r="A150" s="8"/>
      <c r="B150" s="114" t="s">
        <v>6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</row>
    <row r="151" spans="1:22" ht="14.25" customHeight="1" x14ac:dyDescent="0.25">
      <c r="A151" s="8"/>
      <c r="B151" s="114" t="s">
        <v>26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</row>
    <row r="152" spans="1:22" ht="28.5" hidden="1" customHeight="1" x14ac:dyDescent="0.25">
      <c r="A152" s="8"/>
      <c r="B152" s="22" t="s">
        <v>43</v>
      </c>
      <c r="C152" s="17">
        <f t="shared" ref="C152:C187" si="33">SUM(D152:V152)</f>
        <v>0</v>
      </c>
      <c r="D152" s="17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0.75" hidden="1" customHeight="1" x14ac:dyDescent="0.25">
      <c r="A153" s="8"/>
      <c r="B153" s="22" t="s">
        <v>157</v>
      </c>
      <c r="C153" s="17">
        <f t="shared" si="33"/>
        <v>0</v>
      </c>
      <c r="D153" s="17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43.5" hidden="1" customHeight="1" x14ac:dyDescent="0.25">
      <c r="A154" s="8"/>
      <c r="B154" s="22" t="s">
        <v>67</v>
      </c>
      <c r="C154" s="17">
        <f t="shared" si="33"/>
        <v>0</v>
      </c>
      <c r="D154" s="17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5.75" hidden="1" customHeight="1" x14ac:dyDescent="0.25">
      <c r="A155" s="8"/>
      <c r="B155" s="22" t="s">
        <v>40</v>
      </c>
      <c r="C155" s="17">
        <f t="shared" si="33"/>
        <v>0</v>
      </c>
      <c r="D155" s="17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hidden="1" x14ac:dyDescent="0.25">
      <c r="A156" s="8"/>
      <c r="B156" s="22" t="s">
        <v>133</v>
      </c>
      <c r="C156" s="17">
        <f t="shared" si="33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hidden="1" x14ac:dyDescent="0.25">
      <c r="A157" s="8"/>
      <c r="B157" s="22" t="s">
        <v>137</v>
      </c>
      <c r="C157" s="17">
        <f t="shared" si="33"/>
        <v>0</v>
      </c>
      <c r="D157" s="17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idden="1" x14ac:dyDescent="0.25">
      <c r="A158" s="8"/>
      <c r="B158" s="22" t="s">
        <v>132</v>
      </c>
      <c r="C158" s="17">
        <f t="shared" si="33"/>
        <v>0</v>
      </c>
      <c r="D158" s="17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30" hidden="1" x14ac:dyDescent="0.25">
      <c r="A159" s="8"/>
      <c r="B159" s="22" t="s">
        <v>20</v>
      </c>
      <c r="C159" s="17">
        <f t="shared" si="33"/>
        <v>0</v>
      </c>
      <c r="D159" s="17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idden="1" x14ac:dyDescent="0.25">
      <c r="A160" s="8"/>
      <c r="B160" s="22" t="s">
        <v>129</v>
      </c>
      <c r="C160" s="17">
        <f t="shared" si="33"/>
        <v>0</v>
      </c>
      <c r="D160" s="17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48" hidden="1" customHeight="1" x14ac:dyDescent="0.25">
      <c r="A161" s="8"/>
      <c r="B161" s="22" t="s">
        <v>11</v>
      </c>
      <c r="C161" s="17">
        <f t="shared" si="33"/>
        <v>0</v>
      </c>
      <c r="D161" s="17"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89.25" hidden="1" customHeight="1" x14ac:dyDescent="0.25">
      <c r="A162" s="8"/>
      <c r="B162" s="22" t="s">
        <v>158</v>
      </c>
      <c r="C162" s="17">
        <f t="shared" si="33"/>
        <v>0</v>
      </c>
      <c r="D162" s="17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30" hidden="1" x14ac:dyDescent="0.25">
      <c r="A163" s="8"/>
      <c r="B163" s="22" t="s">
        <v>131</v>
      </c>
      <c r="C163" s="17">
        <f t="shared" si="33"/>
        <v>0</v>
      </c>
      <c r="D163" s="17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hidden="1" x14ac:dyDescent="0.25">
      <c r="A164" s="8"/>
      <c r="B164" s="22" t="s">
        <v>159</v>
      </c>
      <c r="C164" s="17">
        <f t="shared" si="33"/>
        <v>0</v>
      </c>
      <c r="D164" s="17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60" hidden="1" x14ac:dyDescent="0.25">
      <c r="A165" s="8"/>
      <c r="B165" s="22" t="s">
        <v>127</v>
      </c>
      <c r="C165" s="17">
        <f t="shared" si="33"/>
        <v>0</v>
      </c>
      <c r="D165" s="17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45" hidden="1" x14ac:dyDescent="0.25">
      <c r="A166" s="8"/>
      <c r="B166" s="22" t="s">
        <v>10</v>
      </c>
      <c r="C166" s="17">
        <f t="shared" si="33"/>
        <v>0</v>
      </c>
      <c r="D166" s="17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idden="1" x14ac:dyDescent="0.25">
      <c r="A167" s="8"/>
      <c r="B167" s="22" t="s">
        <v>136</v>
      </c>
      <c r="C167" s="17">
        <f t="shared" si="33"/>
        <v>0</v>
      </c>
      <c r="D167" s="17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ht="12.75" hidden="1" customHeight="1" x14ac:dyDescent="0.25">
      <c r="A168" s="8"/>
      <c r="B168" s="22" t="s">
        <v>18</v>
      </c>
      <c r="C168" s="17">
        <f t="shared" si="33"/>
        <v>0</v>
      </c>
      <c r="D168" s="17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75" hidden="1" x14ac:dyDescent="0.25">
      <c r="A169" s="8"/>
      <c r="B169" s="22" t="s">
        <v>21</v>
      </c>
      <c r="C169" s="17">
        <f t="shared" si="33"/>
        <v>0</v>
      </c>
      <c r="D169" s="17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hidden="1" x14ac:dyDescent="0.25">
      <c r="A170" s="8"/>
      <c r="B170" s="22" t="s">
        <v>19</v>
      </c>
      <c r="C170" s="17">
        <f t="shared" si="33"/>
        <v>0</v>
      </c>
      <c r="D170" s="17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hidden="1" x14ac:dyDescent="0.25">
      <c r="A171" s="8"/>
      <c r="B171" s="22" t="s">
        <v>66</v>
      </c>
      <c r="C171" s="17">
        <f t="shared" si="33"/>
        <v>0</v>
      </c>
      <c r="D171" s="17"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30" hidden="1" x14ac:dyDescent="0.25">
      <c r="A172" s="8"/>
      <c r="B172" s="22" t="s">
        <v>36</v>
      </c>
      <c r="C172" s="17">
        <f t="shared" si="33"/>
        <v>0</v>
      </c>
      <c r="D172" s="17">
        <v>0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idden="1" x14ac:dyDescent="0.25">
      <c r="A173" s="8"/>
      <c r="B173" s="22" t="s">
        <v>138</v>
      </c>
      <c r="C173" s="17">
        <f t="shared" si="33"/>
        <v>0</v>
      </c>
      <c r="D173" s="17">
        <v>0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30" hidden="1" x14ac:dyDescent="0.25">
      <c r="A174" s="8"/>
      <c r="B174" s="22" t="s">
        <v>15</v>
      </c>
      <c r="C174" s="17">
        <f t="shared" si="33"/>
        <v>0</v>
      </c>
      <c r="D174" s="17">
        <v>0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75" x14ac:dyDescent="0.25">
      <c r="A175" s="8">
        <v>98</v>
      </c>
      <c r="B175" s="22" t="s">
        <v>17</v>
      </c>
      <c r="C175" s="17">
        <f t="shared" si="33"/>
        <v>0</v>
      </c>
      <c r="D175" s="17">
        <v>0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90.75" customHeight="1" x14ac:dyDescent="0.25">
      <c r="A176" s="8">
        <v>99</v>
      </c>
      <c r="B176" s="14" t="s">
        <v>160</v>
      </c>
      <c r="C176" s="17">
        <f t="shared" si="33"/>
        <v>0</v>
      </c>
      <c r="D176" s="17"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45" x14ac:dyDescent="0.25">
      <c r="A177" s="8">
        <v>100</v>
      </c>
      <c r="B177" s="22" t="s">
        <v>16</v>
      </c>
      <c r="C177" s="17">
        <f t="shared" si="33"/>
        <v>41</v>
      </c>
      <c r="D177" s="17">
        <v>41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45" x14ac:dyDescent="0.25">
      <c r="A178" s="8">
        <v>101</v>
      </c>
      <c r="B178" s="22" t="s">
        <v>161</v>
      </c>
      <c r="C178" s="17">
        <f t="shared" si="33"/>
        <v>4</v>
      </c>
      <c r="D178" s="17">
        <v>4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0" x14ac:dyDescent="0.25">
      <c r="A179" s="8">
        <v>102</v>
      </c>
      <c r="B179" s="22" t="s">
        <v>162</v>
      </c>
      <c r="C179" s="17">
        <f t="shared" si="33"/>
        <v>0</v>
      </c>
      <c r="D179" s="17">
        <v>0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103</v>
      </c>
      <c r="B180" s="22" t="s">
        <v>13</v>
      </c>
      <c r="C180" s="17">
        <f t="shared" si="33"/>
        <v>37</v>
      </c>
      <c r="D180" s="17">
        <v>37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30" x14ac:dyDescent="0.25">
      <c r="A181" s="8">
        <v>104</v>
      </c>
      <c r="B181" s="22" t="s">
        <v>163</v>
      </c>
      <c r="C181" s="17">
        <f t="shared" si="33"/>
        <v>0</v>
      </c>
      <c r="D181" s="17">
        <v>0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33" customHeight="1" x14ac:dyDescent="0.25">
      <c r="A182" s="8">
        <v>105</v>
      </c>
      <c r="B182" s="14" t="s">
        <v>164</v>
      </c>
      <c r="C182" s="17">
        <f t="shared" si="33"/>
        <v>0</v>
      </c>
      <c r="D182" s="17">
        <v>0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30" x14ac:dyDescent="0.25">
      <c r="A183" s="8">
        <v>106</v>
      </c>
      <c r="B183" s="22" t="s">
        <v>165</v>
      </c>
      <c r="C183" s="17">
        <f t="shared" si="33"/>
        <v>2</v>
      </c>
      <c r="D183" s="17">
        <v>2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107</v>
      </c>
      <c r="B184" s="22" t="s">
        <v>12</v>
      </c>
      <c r="C184" s="17">
        <f t="shared" si="33"/>
        <v>0</v>
      </c>
      <c r="D184" s="17">
        <v>0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30" x14ac:dyDescent="0.25">
      <c r="A185" s="8">
        <v>108</v>
      </c>
      <c r="B185" s="22" t="s">
        <v>166</v>
      </c>
      <c r="C185" s="17">
        <f t="shared" si="33"/>
        <v>19</v>
      </c>
      <c r="D185" s="17">
        <v>19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1" t="s">
        <v>175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ht="45" x14ac:dyDescent="0.25">
      <c r="A186" s="8">
        <v>109</v>
      </c>
      <c r="B186" s="22" t="s">
        <v>35</v>
      </c>
      <c r="C186" s="17">
        <f t="shared" si="33"/>
        <v>2</v>
      </c>
      <c r="D186" s="17">
        <v>2</v>
      </c>
      <c r="E186" s="1" t="s">
        <v>175</v>
      </c>
      <c r="F186" s="1" t="s">
        <v>175</v>
      </c>
      <c r="G186" s="1" t="s">
        <v>175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" t="s">
        <v>175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ht="30" x14ac:dyDescent="0.25">
      <c r="A187" s="8">
        <v>110</v>
      </c>
      <c r="B187" s="22" t="s">
        <v>167</v>
      </c>
      <c r="C187" s="17">
        <f t="shared" si="33"/>
        <v>49</v>
      </c>
      <c r="D187" s="17">
        <v>49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x14ac:dyDescent="0.25">
      <c r="A188" s="107">
        <v>13</v>
      </c>
      <c r="B188" s="51" t="s">
        <v>27</v>
      </c>
      <c r="C188" s="109">
        <f t="shared" ref="C188:V188" si="34">SUM(C152:C187)</f>
        <v>154</v>
      </c>
      <c r="D188" s="109">
        <f>SUM(D152:D187)</f>
        <v>154</v>
      </c>
      <c r="E188" s="109">
        <f t="shared" si="34"/>
        <v>0</v>
      </c>
      <c r="F188" s="109">
        <f t="shared" si="34"/>
        <v>0</v>
      </c>
      <c r="G188" s="109">
        <f t="shared" si="34"/>
        <v>0</v>
      </c>
      <c r="H188" s="109">
        <f t="shared" si="34"/>
        <v>0</v>
      </c>
      <c r="I188" s="109">
        <f t="shared" si="34"/>
        <v>0</v>
      </c>
      <c r="J188" s="109">
        <f t="shared" si="34"/>
        <v>0</v>
      </c>
      <c r="K188" s="109">
        <f t="shared" si="34"/>
        <v>0</v>
      </c>
      <c r="L188" s="109">
        <f t="shared" si="34"/>
        <v>0</v>
      </c>
      <c r="M188" s="109">
        <f t="shared" si="34"/>
        <v>0</v>
      </c>
      <c r="N188" s="109">
        <f t="shared" si="34"/>
        <v>0</v>
      </c>
      <c r="O188" s="109">
        <f t="shared" si="34"/>
        <v>0</v>
      </c>
      <c r="P188" s="109">
        <f t="shared" si="34"/>
        <v>0</v>
      </c>
      <c r="Q188" s="109">
        <f t="shared" si="34"/>
        <v>0</v>
      </c>
      <c r="R188" s="109">
        <f t="shared" si="34"/>
        <v>0</v>
      </c>
      <c r="S188" s="109">
        <f t="shared" si="34"/>
        <v>0</v>
      </c>
      <c r="T188" s="109">
        <f t="shared" si="34"/>
        <v>0</v>
      </c>
      <c r="U188" s="109">
        <f t="shared" si="34"/>
        <v>0</v>
      </c>
      <c r="V188" s="109">
        <f t="shared" si="34"/>
        <v>0</v>
      </c>
    </row>
    <row r="189" spans="1:22" x14ac:dyDescent="0.25">
      <c r="A189" s="8"/>
      <c r="B189" s="114" t="s">
        <v>34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</row>
    <row r="190" spans="1:22" ht="58.5" customHeight="1" x14ac:dyDescent="0.25">
      <c r="A190" s="8">
        <v>111</v>
      </c>
      <c r="B190" s="14" t="s">
        <v>253</v>
      </c>
      <c r="C190" s="17">
        <f>SUM(D190:V190)</f>
        <v>195</v>
      </c>
      <c r="D190" s="17">
        <v>195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" t="s">
        <v>175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" t="s">
        <v>175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x14ac:dyDescent="0.25">
      <c r="A191" s="8">
        <v>112</v>
      </c>
      <c r="B191" s="22" t="s">
        <v>47</v>
      </c>
      <c r="C191" s="17">
        <f>SUM(D191:V191)</f>
        <v>45</v>
      </c>
      <c r="D191" s="17">
        <v>45</v>
      </c>
      <c r="E191" s="1" t="s">
        <v>175</v>
      </c>
      <c r="F191" s="1" t="s">
        <v>175</v>
      </c>
      <c r="G191" s="1" t="s">
        <v>175</v>
      </c>
      <c r="H191" s="1" t="s">
        <v>175</v>
      </c>
      <c r="I191" s="1" t="s">
        <v>175</v>
      </c>
      <c r="J191" s="1" t="s">
        <v>175</v>
      </c>
      <c r="K191" s="1" t="s">
        <v>175</v>
      </c>
      <c r="L191" s="1" t="s">
        <v>175</v>
      </c>
      <c r="M191" s="1" t="s">
        <v>175</v>
      </c>
      <c r="N191" s="1" t="s">
        <v>175</v>
      </c>
      <c r="O191" s="1" t="s">
        <v>175</v>
      </c>
      <c r="P191" s="1" t="s">
        <v>175</v>
      </c>
      <c r="Q191" s="1" t="s">
        <v>175</v>
      </c>
      <c r="R191" s="1" t="s">
        <v>175</v>
      </c>
      <c r="S191" s="1" t="s">
        <v>175</v>
      </c>
      <c r="T191" s="1" t="s">
        <v>175</v>
      </c>
      <c r="U191" s="1" t="s">
        <v>175</v>
      </c>
      <c r="V191" s="1" t="s">
        <v>175</v>
      </c>
    </row>
    <row r="192" spans="1:22" x14ac:dyDescent="0.25">
      <c r="A192" s="8">
        <v>113</v>
      </c>
      <c r="B192" s="22" t="s">
        <v>69</v>
      </c>
      <c r="C192" s="17">
        <f>SUM(D192:V192)</f>
        <v>0</v>
      </c>
      <c r="D192" s="17">
        <v>0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s="15" customFormat="1" x14ac:dyDescent="0.25">
      <c r="A193" s="107">
        <v>3</v>
      </c>
      <c r="B193" s="51" t="s">
        <v>27</v>
      </c>
      <c r="C193" s="109">
        <f>SUM(C190:C192)</f>
        <v>240</v>
      </c>
      <c r="D193" s="109">
        <f>SUM(D190:D192)</f>
        <v>240</v>
      </c>
      <c r="E193" s="109">
        <f t="shared" ref="E193:V193" si="35">SUM(E190:E192)</f>
        <v>0</v>
      </c>
      <c r="F193" s="109">
        <f t="shared" si="35"/>
        <v>0</v>
      </c>
      <c r="G193" s="109">
        <f t="shared" si="35"/>
        <v>0</v>
      </c>
      <c r="H193" s="109">
        <f t="shared" si="35"/>
        <v>0</v>
      </c>
      <c r="I193" s="109">
        <f t="shared" si="35"/>
        <v>0</v>
      </c>
      <c r="J193" s="109">
        <f t="shared" si="35"/>
        <v>0</v>
      </c>
      <c r="K193" s="109">
        <f t="shared" si="35"/>
        <v>0</v>
      </c>
      <c r="L193" s="109">
        <f t="shared" si="35"/>
        <v>0</v>
      </c>
      <c r="M193" s="109">
        <f t="shared" si="35"/>
        <v>0</v>
      </c>
      <c r="N193" s="109">
        <f t="shared" si="35"/>
        <v>0</v>
      </c>
      <c r="O193" s="109">
        <f t="shared" si="35"/>
        <v>0</v>
      </c>
      <c r="P193" s="109">
        <f t="shared" si="35"/>
        <v>0</v>
      </c>
      <c r="Q193" s="109">
        <f t="shared" si="35"/>
        <v>0</v>
      </c>
      <c r="R193" s="109">
        <f t="shared" si="35"/>
        <v>0</v>
      </c>
      <c r="S193" s="109">
        <f t="shared" si="35"/>
        <v>0</v>
      </c>
      <c r="T193" s="109">
        <f t="shared" si="35"/>
        <v>0</v>
      </c>
      <c r="U193" s="109">
        <f t="shared" si="35"/>
        <v>0</v>
      </c>
      <c r="V193" s="109">
        <f t="shared" si="35"/>
        <v>0</v>
      </c>
    </row>
    <row r="194" spans="1:22" x14ac:dyDescent="0.25">
      <c r="A194" s="8"/>
      <c r="B194" s="114" t="s">
        <v>38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</row>
    <row r="195" spans="1:22" ht="60" x14ac:dyDescent="0.25">
      <c r="A195" s="8">
        <v>114</v>
      </c>
      <c r="B195" s="22" t="s">
        <v>252</v>
      </c>
      <c r="C195" s="17">
        <f>SUM(D195:V195)</f>
        <v>9</v>
      </c>
      <c r="D195" s="17">
        <v>9</v>
      </c>
      <c r="E195" s="1" t="s">
        <v>175</v>
      </c>
      <c r="F195" s="1" t="s">
        <v>175</v>
      </c>
      <c r="G195" s="1" t="s">
        <v>175</v>
      </c>
      <c r="H195" s="1" t="s">
        <v>175</v>
      </c>
      <c r="I195" s="1" t="s">
        <v>175</v>
      </c>
      <c r="J195" s="1" t="s">
        <v>175</v>
      </c>
      <c r="K195" s="1" t="s">
        <v>175</v>
      </c>
      <c r="L195" s="1" t="s">
        <v>175</v>
      </c>
      <c r="M195" s="1" t="s">
        <v>175</v>
      </c>
      <c r="N195" s="1" t="s">
        <v>175</v>
      </c>
      <c r="O195" s="1" t="s">
        <v>175</v>
      </c>
      <c r="P195" s="1" t="s">
        <v>175</v>
      </c>
      <c r="Q195" s="1" t="s">
        <v>175</v>
      </c>
      <c r="R195" s="1" t="s">
        <v>175</v>
      </c>
      <c r="S195" s="1" t="s">
        <v>175</v>
      </c>
      <c r="T195" s="1" t="s">
        <v>175</v>
      </c>
      <c r="U195" s="1" t="s">
        <v>175</v>
      </c>
      <c r="V195" s="1" t="s">
        <v>175</v>
      </c>
    </row>
    <row r="196" spans="1:22" ht="30" x14ac:dyDescent="0.25">
      <c r="A196" s="8">
        <v>115</v>
      </c>
      <c r="B196" s="22" t="s">
        <v>48</v>
      </c>
      <c r="C196" s="17">
        <f>SUM(D196:V196)</f>
        <v>0</v>
      </c>
      <c r="D196" s="17">
        <v>0</v>
      </c>
      <c r="E196" s="1" t="s">
        <v>175</v>
      </c>
      <c r="F196" s="1" t="s">
        <v>175</v>
      </c>
      <c r="G196" s="1" t="s">
        <v>175</v>
      </c>
      <c r="H196" s="1" t="s">
        <v>175</v>
      </c>
      <c r="I196" s="1" t="s">
        <v>175</v>
      </c>
      <c r="J196" s="1" t="s">
        <v>175</v>
      </c>
      <c r="K196" s="1" t="s">
        <v>175</v>
      </c>
      <c r="L196" s="1" t="s">
        <v>175</v>
      </c>
      <c r="M196" s="1" t="s">
        <v>175</v>
      </c>
      <c r="N196" s="1" t="s">
        <v>175</v>
      </c>
      <c r="O196" s="1" t="s">
        <v>175</v>
      </c>
      <c r="P196" s="1" t="s">
        <v>175</v>
      </c>
      <c r="Q196" s="1" t="s">
        <v>175</v>
      </c>
      <c r="R196" s="1" t="s">
        <v>175</v>
      </c>
      <c r="S196" s="1" t="s">
        <v>175</v>
      </c>
      <c r="T196" s="1" t="s">
        <v>175</v>
      </c>
      <c r="U196" s="1" t="s">
        <v>175</v>
      </c>
      <c r="V196" s="1" t="s">
        <v>175</v>
      </c>
    </row>
    <row r="197" spans="1:22" ht="75" x14ac:dyDescent="0.25">
      <c r="A197" s="8">
        <v>116</v>
      </c>
      <c r="B197" s="22" t="s">
        <v>49</v>
      </c>
      <c r="C197" s="17">
        <f>SUM(D197:V197)</f>
        <v>3</v>
      </c>
      <c r="D197" s="17">
        <v>3</v>
      </c>
      <c r="E197" s="1" t="s">
        <v>175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s="15" customFormat="1" x14ac:dyDescent="0.25">
      <c r="A198" s="107">
        <v>3</v>
      </c>
      <c r="B198" s="51" t="s">
        <v>27</v>
      </c>
      <c r="C198" s="109">
        <f>SUM(C195:C197)</f>
        <v>12</v>
      </c>
      <c r="D198" s="109">
        <f>SUM(D195:D197)</f>
        <v>12</v>
      </c>
      <c r="E198" s="109">
        <f t="shared" ref="E198:V198" si="36">SUM(E195:E197)</f>
        <v>0</v>
      </c>
      <c r="F198" s="109">
        <f t="shared" si="36"/>
        <v>0</v>
      </c>
      <c r="G198" s="109">
        <f t="shared" si="36"/>
        <v>0</v>
      </c>
      <c r="H198" s="109">
        <f t="shared" si="36"/>
        <v>0</v>
      </c>
      <c r="I198" s="109">
        <f t="shared" si="36"/>
        <v>0</v>
      </c>
      <c r="J198" s="109">
        <f t="shared" si="36"/>
        <v>0</v>
      </c>
      <c r="K198" s="109">
        <f t="shared" si="36"/>
        <v>0</v>
      </c>
      <c r="L198" s="109">
        <f t="shared" si="36"/>
        <v>0</v>
      </c>
      <c r="M198" s="109">
        <f t="shared" si="36"/>
        <v>0</v>
      </c>
      <c r="N198" s="109">
        <f t="shared" si="36"/>
        <v>0</v>
      </c>
      <c r="O198" s="109">
        <f t="shared" si="36"/>
        <v>0</v>
      </c>
      <c r="P198" s="109">
        <f t="shared" si="36"/>
        <v>0</v>
      </c>
      <c r="Q198" s="109">
        <f t="shared" si="36"/>
        <v>0</v>
      </c>
      <c r="R198" s="109">
        <f t="shared" si="36"/>
        <v>0</v>
      </c>
      <c r="S198" s="109">
        <f t="shared" si="36"/>
        <v>0</v>
      </c>
      <c r="T198" s="109">
        <f t="shared" si="36"/>
        <v>0</v>
      </c>
      <c r="U198" s="109">
        <f t="shared" si="36"/>
        <v>0</v>
      </c>
      <c r="V198" s="109">
        <f t="shared" si="36"/>
        <v>0</v>
      </c>
    </row>
    <row r="199" spans="1:22" x14ac:dyDescent="0.25">
      <c r="A199" s="8"/>
      <c r="B199" s="114" t="s">
        <v>56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</row>
    <row r="200" spans="1:22" ht="30" x14ac:dyDescent="0.25">
      <c r="A200" s="8">
        <v>117</v>
      </c>
      <c r="B200" s="9" t="s">
        <v>179</v>
      </c>
      <c r="C200" s="17">
        <v>0</v>
      </c>
      <c r="D200" s="1" t="s">
        <v>175</v>
      </c>
      <c r="E200" s="17">
        <v>0</v>
      </c>
      <c r="F200" s="1" t="s">
        <v>175</v>
      </c>
      <c r="G200" s="1" t="s">
        <v>175</v>
      </c>
      <c r="H200" s="1" t="s">
        <v>175</v>
      </c>
      <c r="I200" s="1" t="s">
        <v>175</v>
      </c>
      <c r="J200" s="1" t="s">
        <v>175</v>
      </c>
      <c r="K200" s="1" t="s">
        <v>175</v>
      </c>
      <c r="L200" s="1" t="s">
        <v>175</v>
      </c>
      <c r="M200" s="1" t="s">
        <v>175</v>
      </c>
      <c r="N200" s="1" t="s">
        <v>175</v>
      </c>
      <c r="O200" s="1" t="s">
        <v>175</v>
      </c>
      <c r="P200" s="1" t="s">
        <v>175</v>
      </c>
      <c r="Q200" s="1" t="s">
        <v>175</v>
      </c>
      <c r="R200" s="1" t="s">
        <v>175</v>
      </c>
      <c r="S200" s="1" t="s">
        <v>175</v>
      </c>
      <c r="T200" s="1" t="s">
        <v>175</v>
      </c>
      <c r="U200" s="1" t="s">
        <v>175</v>
      </c>
      <c r="V200" s="1" t="s">
        <v>175</v>
      </c>
    </row>
    <row r="201" spans="1:22" ht="30" x14ac:dyDescent="0.25">
      <c r="A201" s="8">
        <v>118</v>
      </c>
      <c r="B201" s="9" t="s">
        <v>180</v>
      </c>
      <c r="C201" s="17">
        <v>0</v>
      </c>
      <c r="D201" s="1" t="s">
        <v>175</v>
      </c>
      <c r="E201" s="17">
        <v>0</v>
      </c>
      <c r="F201" s="1" t="s">
        <v>175</v>
      </c>
      <c r="G201" s="1" t="s">
        <v>175</v>
      </c>
      <c r="H201" s="1" t="s">
        <v>175</v>
      </c>
      <c r="I201" s="1" t="s">
        <v>175</v>
      </c>
      <c r="J201" s="1" t="s">
        <v>175</v>
      </c>
      <c r="K201" s="1" t="s">
        <v>175</v>
      </c>
      <c r="L201" s="1" t="s">
        <v>175</v>
      </c>
      <c r="M201" s="1" t="s">
        <v>175</v>
      </c>
      <c r="N201" s="1" t="s">
        <v>175</v>
      </c>
      <c r="O201" s="1" t="s">
        <v>175</v>
      </c>
      <c r="P201" s="1" t="s">
        <v>175</v>
      </c>
      <c r="Q201" s="1" t="s">
        <v>175</v>
      </c>
      <c r="R201" s="1" t="s">
        <v>175</v>
      </c>
      <c r="S201" s="1" t="s">
        <v>175</v>
      </c>
      <c r="T201" s="1" t="s">
        <v>175</v>
      </c>
      <c r="U201" s="1" t="s">
        <v>175</v>
      </c>
      <c r="V201" s="1" t="s">
        <v>175</v>
      </c>
    </row>
    <row r="202" spans="1:22" ht="45" x14ac:dyDescent="0.25">
      <c r="A202" s="8">
        <v>119</v>
      </c>
      <c r="B202" s="9" t="s">
        <v>72</v>
      </c>
      <c r="C202" s="17">
        <v>0</v>
      </c>
      <c r="D202" s="1" t="s">
        <v>175</v>
      </c>
      <c r="E202" s="17">
        <v>0</v>
      </c>
      <c r="F202" s="1" t="s">
        <v>175</v>
      </c>
      <c r="G202" s="1" t="s">
        <v>175</v>
      </c>
      <c r="H202" s="1" t="s">
        <v>175</v>
      </c>
      <c r="I202" s="1" t="s">
        <v>175</v>
      </c>
      <c r="J202" s="1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175</v>
      </c>
      <c r="Q202" s="1" t="s">
        <v>175</v>
      </c>
      <c r="R202" s="1" t="s">
        <v>175</v>
      </c>
      <c r="S202" s="1" t="s">
        <v>175</v>
      </c>
      <c r="T202" s="1" t="s">
        <v>175</v>
      </c>
      <c r="U202" s="1" t="s">
        <v>175</v>
      </c>
      <c r="V202" s="1" t="s">
        <v>175</v>
      </c>
    </row>
    <row r="203" spans="1:22" ht="90" x14ac:dyDescent="0.25">
      <c r="A203" s="8">
        <v>120</v>
      </c>
      <c r="B203" s="9" t="s">
        <v>181</v>
      </c>
      <c r="C203" s="17">
        <v>0</v>
      </c>
      <c r="D203" s="1" t="s">
        <v>175</v>
      </c>
      <c r="E203" s="17">
        <v>0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175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s="15" customFormat="1" x14ac:dyDescent="0.25">
      <c r="A204" s="107">
        <v>4</v>
      </c>
      <c r="B204" s="67" t="s">
        <v>27</v>
      </c>
      <c r="C204" s="109">
        <f t="shared" ref="C204:V204" si="37">SUM(C200:C200)</f>
        <v>0</v>
      </c>
      <c r="D204" s="109">
        <f t="shared" si="37"/>
        <v>0</v>
      </c>
      <c r="E204" s="109">
        <f t="shared" si="37"/>
        <v>0</v>
      </c>
      <c r="F204" s="109">
        <f t="shared" si="37"/>
        <v>0</v>
      </c>
      <c r="G204" s="109">
        <f t="shared" si="37"/>
        <v>0</v>
      </c>
      <c r="H204" s="109">
        <f t="shared" si="37"/>
        <v>0</v>
      </c>
      <c r="I204" s="109">
        <f t="shared" si="37"/>
        <v>0</v>
      </c>
      <c r="J204" s="109">
        <f t="shared" si="37"/>
        <v>0</v>
      </c>
      <c r="K204" s="109">
        <f t="shared" si="37"/>
        <v>0</v>
      </c>
      <c r="L204" s="109">
        <f t="shared" si="37"/>
        <v>0</v>
      </c>
      <c r="M204" s="109">
        <f t="shared" si="37"/>
        <v>0</v>
      </c>
      <c r="N204" s="109">
        <f t="shared" si="37"/>
        <v>0</v>
      </c>
      <c r="O204" s="109">
        <f t="shared" si="37"/>
        <v>0</v>
      </c>
      <c r="P204" s="109">
        <f t="shared" si="37"/>
        <v>0</v>
      </c>
      <c r="Q204" s="109">
        <f t="shared" si="37"/>
        <v>0</v>
      </c>
      <c r="R204" s="109">
        <f t="shared" si="37"/>
        <v>0</v>
      </c>
      <c r="S204" s="109">
        <f t="shared" si="37"/>
        <v>0</v>
      </c>
      <c r="T204" s="109">
        <f t="shared" si="37"/>
        <v>0</v>
      </c>
      <c r="U204" s="109">
        <f t="shared" si="37"/>
        <v>0</v>
      </c>
      <c r="V204" s="109">
        <f t="shared" si="37"/>
        <v>0</v>
      </c>
    </row>
    <row r="205" spans="1:22" x14ac:dyDescent="0.25">
      <c r="A205" s="8"/>
      <c r="B205" s="114" t="s">
        <v>172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</row>
    <row r="206" spans="1:22" ht="45" x14ac:dyDescent="0.25">
      <c r="A206" s="8">
        <v>121</v>
      </c>
      <c r="B206" s="22" t="s">
        <v>71</v>
      </c>
      <c r="C206" s="1">
        <f>SUM(D206:V206)</f>
        <v>0</v>
      </c>
      <c r="D206" s="1" t="s">
        <v>175</v>
      </c>
      <c r="E206" s="1" t="s">
        <v>175</v>
      </c>
      <c r="F206" s="1" t="s">
        <v>175</v>
      </c>
      <c r="G206" s="1" t="s">
        <v>175</v>
      </c>
      <c r="H206" s="1" t="s">
        <v>175</v>
      </c>
      <c r="I206" s="1" t="s">
        <v>175</v>
      </c>
      <c r="J206" s="1" t="s">
        <v>175</v>
      </c>
      <c r="K206" s="1" t="s">
        <v>175</v>
      </c>
      <c r="L206" s="1" t="s">
        <v>175</v>
      </c>
      <c r="M206" s="1" t="s">
        <v>175</v>
      </c>
      <c r="N206" s="1" t="s">
        <v>175</v>
      </c>
      <c r="O206" s="1" t="s">
        <v>175</v>
      </c>
      <c r="P206" s="34">
        <v>0</v>
      </c>
      <c r="Q206" s="1" t="s">
        <v>175</v>
      </c>
      <c r="R206" s="1" t="s">
        <v>175</v>
      </c>
      <c r="S206" s="1" t="s">
        <v>175</v>
      </c>
      <c r="T206" s="1" t="s">
        <v>175</v>
      </c>
      <c r="U206" s="1" t="s">
        <v>175</v>
      </c>
      <c r="V206" s="1" t="s">
        <v>175</v>
      </c>
    </row>
    <row r="207" spans="1:22" s="15" customFormat="1" x14ac:dyDescent="0.25">
      <c r="A207" s="107">
        <v>1</v>
      </c>
      <c r="B207" s="51" t="s">
        <v>27</v>
      </c>
      <c r="C207" s="109">
        <f t="shared" ref="C207:V207" si="38">SUM(C206:C206)</f>
        <v>0</v>
      </c>
      <c r="D207" s="109">
        <f t="shared" si="38"/>
        <v>0</v>
      </c>
      <c r="E207" s="109">
        <f t="shared" si="38"/>
        <v>0</v>
      </c>
      <c r="F207" s="109">
        <f t="shared" si="38"/>
        <v>0</v>
      </c>
      <c r="G207" s="109">
        <f t="shared" si="38"/>
        <v>0</v>
      </c>
      <c r="H207" s="109">
        <f t="shared" si="38"/>
        <v>0</v>
      </c>
      <c r="I207" s="109">
        <f t="shared" si="38"/>
        <v>0</v>
      </c>
      <c r="J207" s="109">
        <f t="shared" si="38"/>
        <v>0</v>
      </c>
      <c r="K207" s="109">
        <f t="shared" si="38"/>
        <v>0</v>
      </c>
      <c r="L207" s="109">
        <f t="shared" si="38"/>
        <v>0</v>
      </c>
      <c r="M207" s="109">
        <f t="shared" si="38"/>
        <v>0</v>
      </c>
      <c r="N207" s="109">
        <f t="shared" si="38"/>
        <v>0</v>
      </c>
      <c r="O207" s="109">
        <f t="shared" si="38"/>
        <v>0</v>
      </c>
      <c r="P207" s="109">
        <f t="shared" si="38"/>
        <v>0</v>
      </c>
      <c r="Q207" s="109">
        <f t="shared" si="38"/>
        <v>0</v>
      </c>
      <c r="R207" s="109">
        <f t="shared" si="38"/>
        <v>0</v>
      </c>
      <c r="S207" s="109">
        <f t="shared" si="38"/>
        <v>0</v>
      </c>
      <c r="T207" s="109">
        <f t="shared" si="38"/>
        <v>0</v>
      </c>
      <c r="U207" s="109">
        <f t="shared" si="38"/>
        <v>0</v>
      </c>
      <c r="V207" s="109">
        <f t="shared" si="38"/>
        <v>0</v>
      </c>
    </row>
    <row r="208" spans="1:22" x14ac:dyDescent="0.25">
      <c r="A208" s="8"/>
      <c r="B208" s="114" t="s">
        <v>55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</row>
    <row r="209" spans="1:22" x14ac:dyDescent="0.25">
      <c r="A209" s="8">
        <v>122</v>
      </c>
      <c r="B209" s="22" t="s">
        <v>170</v>
      </c>
      <c r="C209" s="1">
        <f>SUM(D209:V209)</f>
        <v>0</v>
      </c>
      <c r="D209" s="1" t="s">
        <v>175</v>
      </c>
      <c r="E209" s="1" t="s">
        <v>175</v>
      </c>
      <c r="F209" s="1" t="s">
        <v>175</v>
      </c>
      <c r="G209" s="1" t="s">
        <v>175</v>
      </c>
      <c r="H209" s="1" t="s">
        <v>175</v>
      </c>
      <c r="I209" s="1" t="s">
        <v>175</v>
      </c>
      <c r="J209" s="1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175</v>
      </c>
      <c r="Q209" s="1" t="s">
        <v>175</v>
      </c>
      <c r="R209" s="34">
        <v>0</v>
      </c>
      <c r="S209" s="1" t="s">
        <v>175</v>
      </c>
      <c r="T209" s="1" t="s">
        <v>175</v>
      </c>
      <c r="U209" s="1" t="s">
        <v>175</v>
      </c>
      <c r="V209" s="1" t="s">
        <v>175</v>
      </c>
    </row>
    <row r="210" spans="1:22" ht="30" x14ac:dyDescent="0.25">
      <c r="A210" s="8">
        <v>123</v>
      </c>
      <c r="B210" s="22" t="s">
        <v>169</v>
      </c>
      <c r="C210" s="1">
        <f t="shared" ref="C210:C211" si="39">SUM(D210:V210)</f>
        <v>1</v>
      </c>
      <c r="D210" s="1" t="s">
        <v>175</v>
      </c>
      <c r="E210" s="1" t="s">
        <v>175</v>
      </c>
      <c r="F210" s="1" t="s">
        <v>175</v>
      </c>
      <c r="G210" s="1" t="s">
        <v>175</v>
      </c>
      <c r="H210" s="1" t="s">
        <v>175</v>
      </c>
      <c r="I210" s="1" t="s">
        <v>175</v>
      </c>
      <c r="J210" s="1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175</v>
      </c>
      <c r="Q210" s="1" t="s">
        <v>175</v>
      </c>
      <c r="R210" s="34">
        <v>1</v>
      </c>
      <c r="S210" s="1" t="s">
        <v>175</v>
      </c>
      <c r="T210" s="1" t="s">
        <v>175</v>
      </c>
      <c r="U210" s="1" t="s">
        <v>175</v>
      </c>
      <c r="V210" s="1" t="s">
        <v>175</v>
      </c>
    </row>
    <row r="211" spans="1:22" ht="45" x14ac:dyDescent="0.25">
      <c r="A211" s="8">
        <v>124</v>
      </c>
      <c r="B211" s="22" t="s">
        <v>171</v>
      </c>
      <c r="C211" s="1">
        <f t="shared" si="39"/>
        <v>0</v>
      </c>
      <c r="D211" s="1" t="s">
        <v>175</v>
      </c>
      <c r="E211" s="1" t="s">
        <v>175</v>
      </c>
      <c r="F211" s="1" t="s">
        <v>175</v>
      </c>
      <c r="G211" s="1" t="s">
        <v>175</v>
      </c>
      <c r="H211" s="1" t="s">
        <v>175</v>
      </c>
      <c r="I211" s="1" t="s">
        <v>175</v>
      </c>
      <c r="J211" s="1" t="s">
        <v>175</v>
      </c>
      <c r="K211" s="1" t="s">
        <v>175</v>
      </c>
      <c r="L211" s="1" t="s">
        <v>175</v>
      </c>
      <c r="M211" s="1" t="s">
        <v>175</v>
      </c>
      <c r="N211" s="1" t="s">
        <v>175</v>
      </c>
      <c r="O211" s="1" t="s">
        <v>175</v>
      </c>
      <c r="P211" s="1" t="s">
        <v>175</v>
      </c>
      <c r="Q211" s="1" t="s">
        <v>175</v>
      </c>
      <c r="R211" s="34">
        <v>0</v>
      </c>
      <c r="S211" s="1" t="s">
        <v>175</v>
      </c>
      <c r="T211" s="1" t="s">
        <v>175</v>
      </c>
      <c r="U211" s="1" t="s">
        <v>175</v>
      </c>
      <c r="V211" s="1" t="s">
        <v>175</v>
      </c>
    </row>
    <row r="212" spans="1:22" s="15" customFormat="1" x14ac:dyDescent="0.25">
      <c r="A212" s="107">
        <v>3</v>
      </c>
      <c r="B212" s="51" t="s">
        <v>27</v>
      </c>
      <c r="C212" s="109">
        <f t="shared" ref="C212:V212" si="40">SUM(C209:C211)</f>
        <v>1</v>
      </c>
      <c r="D212" s="109">
        <f t="shared" si="40"/>
        <v>0</v>
      </c>
      <c r="E212" s="109">
        <f t="shared" si="40"/>
        <v>0</v>
      </c>
      <c r="F212" s="109">
        <f t="shared" si="40"/>
        <v>0</v>
      </c>
      <c r="G212" s="109">
        <f t="shared" si="40"/>
        <v>0</v>
      </c>
      <c r="H212" s="109">
        <f t="shared" si="40"/>
        <v>0</v>
      </c>
      <c r="I212" s="109">
        <f t="shared" si="40"/>
        <v>0</v>
      </c>
      <c r="J212" s="109">
        <f t="shared" si="40"/>
        <v>0</v>
      </c>
      <c r="K212" s="109">
        <f t="shared" si="40"/>
        <v>0</v>
      </c>
      <c r="L212" s="109">
        <f t="shared" si="40"/>
        <v>0</v>
      </c>
      <c r="M212" s="109">
        <f t="shared" si="40"/>
        <v>0</v>
      </c>
      <c r="N212" s="109">
        <f t="shared" si="40"/>
        <v>0</v>
      </c>
      <c r="O212" s="109">
        <f t="shared" si="40"/>
        <v>0</v>
      </c>
      <c r="P212" s="109">
        <f t="shared" si="40"/>
        <v>0</v>
      </c>
      <c r="Q212" s="109">
        <f t="shared" si="40"/>
        <v>0</v>
      </c>
      <c r="R212" s="109">
        <f t="shared" si="40"/>
        <v>1</v>
      </c>
      <c r="S212" s="109">
        <f t="shared" si="40"/>
        <v>0</v>
      </c>
      <c r="T212" s="109">
        <f t="shared" si="40"/>
        <v>0</v>
      </c>
      <c r="U212" s="109">
        <f t="shared" si="40"/>
        <v>0</v>
      </c>
      <c r="V212" s="109">
        <f t="shared" si="40"/>
        <v>0</v>
      </c>
    </row>
    <row r="213" spans="1:22" s="15" customFormat="1" ht="17.25" customHeight="1" x14ac:dyDescent="0.25">
      <c r="A213" s="107"/>
      <c r="B213" s="114" t="s">
        <v>191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28"/>
    </row>
    <row r="214" spans="1:22" s="15" customFormat="1" ht="30" x14ac:dyDescent="0.25">
      <c r="A214" s="8">
        <v>125</v>
      </c>
      <c r="B214" s="11" t="s">
        <v>192</v>
      </c>
      <c r="C214" s="17">
        <f>SUM(D214:V214)</f>
        <v>107</v>
      </c>
      <c r="D214" s="17">
        <v>14</v>
      </c>
      <c r="E214" s="17">
        <v>2</v>
      </c>
      <c r="F214" s="17">
        <v>3</v>
      </c>
      <c r="G214" s="17">
        <v>0</v>
      </c>
      <c r="H214" s="17">
        <v>5</v>
      </c>
      <c r="I214" s="17">
        <v>0</v>
      </c>
      <c r="J214" s="17">
        <v>1</v>
      </c>
      <c r="K214" s="17">
        <v>1</v>
      </c>
      <c r="L214" s="17">
        <v>10</v>
      </c>
      <c r="M214" s="17">
        <v>0</v>
      </c>
      <c r="N214" s="17">
        <v>7</v>
      </c>
      <c r="O214" s="17">
        <v>2</v>
      </c>
      <c r="P214" s="17">
        <v>32</v>
      </c>
      <c r="Q214" s="17">
        <v>4</v>
      </c>
      <c r="R214" s="17">
        <v>14</v>
      </c>
      <c r="S214" s="17">
        <v>8</v>
      </c>
      <c r="T214" s="17">
        <v>0</v>
      </c>
      <c r="U214" s="17">
        <v>4</v>
      </c>
      <c r="V214" s="17">
        <v>0</v>
      </c>
    </row>
    <row r="215" spans="1:22" s="15" customFormat="1" x14ac:dyDescent="0.25">
      <c r="A215" s="8">
        <v>126</v>
      </c>
      <c r="B215" s="11" t="s">
        <v>193</v>
      </c>
      <c r="C215" s="17">
        <f t="shared" ref="C215:C217" si="41">SUM(D215:V215)</f>
        <v>150</v>
      </c>
      <c r="D215" s="17">
        <v>13</v>
      </c>
      <c r="E215" s="17">
        <v>16</v>
      </c>
      <c r="F215" s="17">
        <v>5</v>
      </c>
      <c r="G215" s="17">
        <v>0</v>
      </c>
      <c r="H215" s="17">
        <v>5</v>
      </c>
      <c r="I215" s="17">
        <v>0</v>
      </c>
      <c r="J215" s="17">
        <v>8</v>
      </c>
      <c r="K215" s="17">
        <v>3</v>
      </c>
      <c r="L215" s="17">
        <v>6</v>
      </c>
      <c r="M215" s="17">
        <v>1</v>
      </c>
      <c r="N215" s="17">
        <v>1</v>
      </c>
      <c r="O215" s="17">
        <v>5</v>
      </c>
      <c r="P215" s="17">
        <v>18</v>
      </c>
      <c r="Q215" s="17">
        <v>10</v>
      </c>
      <c r="R215" s="17">
        <v>16</v>
      </c>
      <c r="S215" s="17">
        <v>30</v>
      </c>
      <c r="T215" s="17">
        <v>0</v>
      </c>
      <c r="U215" s="17">
        <v>8</v>
      </c>
      <c r="V215" s="17">
        <v>5</v>
      </c>
    </row>
    <row r="216" spans="1:22" s="15" customFormat="1" x14ac:dyDescent="0.25">
      <c r="A216" s="8">
        <v>127</v>
      </c>
      <c r="B216" s="11" t="s">
        <v>194</v>
      </c>
      <c r="C216" s="17">
        <f t="shared" si="41"/>
        <v>45</v>
      </c>
      <c r="D216" s="17">
        <v>4</v>
      </c>
      <c r="E216" s="17">
        <v>2</v>
      </c>
      <c r="F216" s="17">
        <v>0</v>
      </c>
      <c r="G216" s="17">
        <v>0</v>
      </c>
      <c r="H216" s="17">
        <v>0</v>
      </c>
      <c r="I216" s="17">
        <v>0</v>
      </c>
      <c r="J216" s="17">
        <v>2</v>
      </c>
      <c r="K216" s="17">
        <v>0</v>
      </c>
      <c r="L216" s="17">
        <v>18</v>
      </c>
      <c r="M216" s="17">
        <v>0</v>
      </c>
      <c r="N216" s="17">
        <v>0</v>
      </c>
      <c r="O216" s="17">
        <v>3</v>
      </c>
      <c r="P216" s="17">
        <v>5</v>
      </c>
      <c r="Q216" s="17">
        <v>3</v>
      </c>
      <c r="R216" s="17">
        <v>5</v>
      </c>
      <c r="S216" s="17">
        <v>3</v>
      </c>
      <c r="T216" s="17">
        <v>0</v>
      </c>
      <c r="U216" s="17">
        <v>0</v>
      </c>
      <c r="V216" s="17">
        <v>0</v>
      </c>
    </row>
    <row r="217" spans="1:22" s="15" customFormat="1" x14ac:dyDescent="0.25">
      <c r="A217" s="107">
        <v>3</v>
      </c>
      <c r="B217" s="51" t="s">
        <v>27</v>
      </c>
      <c r="C217" s="109">
        <f t="shared" si="41"/>
        <v>302</v>
      </c>
      <c r="D217" s="109">
        <f>SUM(D214:D216)</f>
        <v>31</v>
      </c>
      <c r="E217" s="109">
        <f t="shared" ref="E217:V217" si="42">SUM(E214:E216)</f>
        <v>20</v>
      </c>
      <c r="F217" s="109">
        <f t="shared" si="42"/>
        <v>8</v>
      </c>
      <c r="G217" s="109">
        <f t="shared" si="42"/>
        <v>0</v>
      </c>
      <c r="H217" s="109">
        <f t="shared" si="42"/>
        <v>10</v>
      </c>
      <c r="I217" s="109">
        <f t="shared" si="42"/>
        <v>0</v>
      </c>
      <c r="J217" s="109">
        <f t="shared" si="42"/>
        <v>11</v>
      </c>
      <c r="K217" s="109">
        <f t="shared" si="42"/>
        <v>4</v>
      </c>
      <c r="L217" s="109">
        <f t="shared" si="42"/>
        <v>34</v>
      </c>
      <c r="M217" s="109">
        <f t="shared" si="42"/>
        <v>1</v>
      </c>
      <c r="N217" s="109">
        <f t="shared" si="42"/>
        <v>8</v>
      </c>
      <c r="O217" s="109">
        <f t="shared" si="42"/>
        <v>10</v>
      </c>
      <c r="P217" s="109">
        <f t="shared" si="42"/>
        <v>55</v>
      </c>
      <c r="Q217" s="109">
        <f t="shared" si="42"/>
        <v>17</v>
      </c>
      <c r="R217" s="109">
        <f t="shared" si="42"/>
        <v>35</v>
      </c>
      <c r="S217" s="109">
        <f t="shared" si="42"/>
        <v>41</v>
      </c>
      <c r="T217" s="109">
        <f t="shared" si="42"/>
        <v>0</v>
      </c>
      <c r="U217" s="109">
        <f t="shared" si="42"/>
        <v>12</v>
      </c>
      <c r="V217" s="109">
        <f t="shared" si="42"/>
        <v>5</v>
      </c>
    </row>
    <row r="218" spans="1:22" s="15" customFormat="1" x14ac:dyDescent="0.25">
      <c r="A218" s="107"/>
      <c r="B218" s="51" t="s">
        <v>28</v>
      </c>
      <c r="C218" s="109">
        <f>C198+C193+C188+C212+C207+C217</f>
        <v>709</v>
      </c>
      <c r="D218" s="109">
        <f>D198+D193+D188+D212+D207+D217</f>
        <v>437</v>
      </c>
      <c r="E218" s="109">
        <f t="shared" ref="E218:V218" si="43">E198+E193+E188+E212+E207+E217</f>
        <v>20</v>
      </c>
      <c r="F218" s="109">
        <f t="shared" si="43"/>
        <v>8</v>
      </c>
      <c r="G218" s="109">
        <f t="shared" si="43"/>
        <v>0</v>
      </c>
      <c r="H218" s="109">
        <f t="shared" si="43"/>
        <v>10</v>
      </c>
      <c r="I218" s="109">
        <f t="shared" si="43"/>
        <v>0</v>
      </c>
      <c r="J218" s="109">
        <f t="shared" si="43"/>
        <v>11</v>
      </c>
      <c r="K218" s="109">
        <f t="shared" si="43"/>
        <v>4</v>
      </c>
      <c r="L218" s="109">
        <f t="shared" si="43"/>
        <v>34</v>
      </c>
      <c r="M218" s="109">
        <f t="shared" si="43"/>
        <v>1</v>
      </c>
      <c r="N218" s="109">
        <f t="shared" si="43"/>
        <v>8</v>
      </c>
      <c r="O218" s="109">
        <f t="shared" si="43"/>
        <v>10</v>
      </c>
      <c r="P218" s="109">
        <f t="shared" si="43"/>
        <v>55</v>
      </c>
      <c r="Q218" s="109">
        <f t="shared" si="43"/>
        <v>17</v>
      </c>
      <c r="R218" s="109">
        <f t="shared" si="43"/>
        <v>36</v>
      </c>
      <c r="S218" s="109">
        <f t="shared" si="43"/>
        <v>41</v>
      </c>
      <c r="T218" s="109">
        <f t="shared" si="43"/>
        <v>0</v>
      </c>
      <c r="U218" s="109">
        <f t="shared" si="43"/>
        <v>12</v>
      </c>
      <c r="V218" s="109">
        <f t="shared" si="43"/>
        <v>5</v>
      </c>
    </row>
    <row r="219" spans="1:22" s="15" customFormat="1" x14ac:dyDescent="0.25">
      <c r="A219" s="114" t="s">
        <v>62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</row>
    <row r="220" spans="1:22" s="15" customFormat="1" x14ac:dyDescent="0.25">
      <c r="A220" s="113" t="s">
        <v>60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</row>
    <row r="221" spans="1:22" s="15" customFormat="1" ht="114" customHeight="1" x14ac:dyDescent="0.25">
      <c r="A221" s="8">
        <v>128</v>
      </c>
      <c r="B221" s="14" t="s">
        <v>246</v>
      </c>
      <c r="C221" s="17">
        <f>SUM(D221:V221)</f>
        <v>12</v>
      </c>
      <c r="D221" s="17">
        <v>0</v>
      </c>
      <c r="E221" s="17">
        <v>3</v>
      </c>
      <c r="F221" s="17">
        <v>0</v>
      </c>
      <c r="G221" s="17">
        <v>0</v>
      </c>
      <c r="H221" s="17">
        <v>1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5</v>
      </c>
      <c r="R221" s="17">
        <v>3</v>
      </c>
      <c r="S221" s="17">
        <v>0</v>
      </c>
      <c r="T221" s="17">
        <v>0</v>
      </c>
      <c r="U221" s="17">
        <v>0</v>
      </c>
      <c r="V221" s="17">
        <v>0</v>
      </c>
    </row>
    <row r="222" spans="1:22" s="15" customFormat="1" ht="48.75" customHeight="1" x14ac:dyDescent="0.25">
      <c r="A222" s="8">
        <v>129</v>
      </c>
      <c r="B222" s="14" t="s">
        <v>247</v>
      </c>
      <c r="C222" s="17">
        <f>SUM(D222:V222)</f>
        <v>5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4</v>
      </c>
      <c r="R222" s="17">
        <v>1</v>
      </c>
      <c r="S222" s="17">
        <v>0</v>
      </c>
      <c r="T222" s="17">
        <v>0</v>
      </c>
      <c r="U222" s="17">
        <v>0</v>
      </c>
      <c r="V222" s="17">
        <v>0</v>
      </c>
    </row>
    <row r="223" spans="1:22" s="15" customFormat="1" ht="48.75" customHeight="1" x14ac:dyDescent="0.25">
      <c r="A223" s="8">
        <v>130</v>
      </c>
      <c r="B223" s="73" t="s">
        <v>202</v>
      </c>
      <c r="C223" s="17">
        <f t="shared" ref="C223:C226" si="44">SUM(D223:V223)</f>
        <v>4</v>
      </c>
      <c r="D223" s="17">
        <v>0</v>
      </c>
      <c r="E223" s="17">
        <v>3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1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</row>
    <row r="224" spans="1:22" s="15" customFormat="1" ht="105.75" customHeight="1" x14ac:dyDescent="0.25">
      <c r="A224" s="8">
        <v>131</v>
      </c>
      <c r="B224" s="74" t="s">
        <v>203</v>
      </c>
      <c r="C224" s="17">
        <f t="shared" si="44"/>
        <v>3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3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</row>
    <row r="225" spans="1:22" s="15" customFormat="1" ht="130.5" customHeight="1" x14ac:dyDescent="0.25">
      <c r="A225" s="8">
        <v>132</v>
      </c>
      <c r="B225" s="74" t="s">
        <v>204</v>
      </c>
      <c r="C225" s="17">
        <f t="shared" si="44"/>
        <v>4</v>
      </c>
      <c r="D225" s="17">
        <v>0</v>
      </c>
      <c r="E225" s="17">
        <v>2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2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</row>
    <row r="226" spans="1:22" s="15" customFormat="1" ht="31.5" customHeight="1" x14ac:dyDescent="0.25">
      <c r="A226" s="8">
        <v>133</v>
      </c>
      <c r="B226" s="74" t="s">
        <v>205</v>
      </c>
      <c r="C226" s="17">
        <f t="shared" si="44"/>
        <v>34</v>
      </c>
      <c r="D226" s="17">
        <v>0</v>
      </c>
      <c r="E226" s="17">
        <v>2</v>
      </c>
      <c r="F226" s="17">
        <v>0</v>
      </c>
      <c r="G226" s="17">
        <v>0</v>
      </c>
      <c r="H226" s="17">
        <v>4</v>
      </c>
      <c r="I226" s="17">
        <v>0</v>
      </c>
      <c r="J226" s="17">
        <v>0</v>
      </c>
      <c r="K226" s="17">
        <v>2</v>
      </c>
      <c r="L226" s="17">
        <v>4</v>
      </c>
      <c r="M226" s="17">
        <v>1</v>
      </c>
      <c r="N226" s="17">
        <v>4</v>
      </c>
      <c r="O226" s="17">
        <v>0</v>
      </c>
      <c r="P226" s="17">
        <v>0</v>
      </c>
      <c r="Q226" s="17">
        <v>7</v>
      </c>
      <c r="R226" s="17">
        <v>5</v>
      </c>
      <c r="S226" s="17">
        <v>0</v>
      </c>
      <c r="T226" s="17">
        <v>4</v>
      </c>
      <c r="U226" s="17">
        <v>0</v>
      </c>
      <c r="V226" s="17">
        <v>1</v>
      </c>
    </row>
    <row r="227" spans="1:22" s="15" customFormat="1" ht="138.75" customHeight="1" x14ac:dyDescent="0.25">
      <c r="A227" s="8">
        <v>134</v>
      </c>
      <c r="B227" s="14" t="s">
        <v>248</v>
      </c>
      <c r="C227" s="17">
        <f>SUM(D227:V227)</f>
        <v>15</v>
      </c>
      <c r="D227" s="17">
        <v>0</v>
      </c>
      <c r="E227" s="17">
        <v>11</v>
      </c>
      <c r="F227" s="17">
        <v>0</v>
      </c>
      <c r="G227" s="17">
        <v>0</v>
      </c>
      <c r="H227" s="17">
        <v>2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2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</row>
    <row r="228" spans="1:22" s="15" customFormat="1" x14ac:dyDescent="0.25">
      <c r="A228" s="107">
        <v>7</v>
      </c>
      <c r="B228" s="51" t="s">
        <v>27</v>
      </c>
      <c r="C228" s="109">
        <f>SUM(D228:V228)</f>
        <v>77</v>
      </c>
      <c r="D228" s="109">
        <f>SUM(D221:D227)</f>
        <v>0</v>
      </c>
      <c r="E228" s="71">
        <f>SUM(E221:E227)</f>
        <v>21</v>
      </c>
      <c r="F228" s="71">
        <f t="shared" ref="F228:V228" si="45">SUM(F221:F227)</f>
        <v>0</v>
      </c>
      <c r="G228" s="71">
        <f t="shared" si="45"/>
        <v>0</v>
      </c>
      <c r="H228" s="71">
        <f t="shared" si="45"/>
        <v>7</v>
      </c>
      <c r="I228" s="71">
        <f t="shared" si="45"/>
        <v>0</v>
      </c>
      <c r="J228" s="71">
        <f t="shared" si="45"/>
        <v>0</v>
      </c>
      <c r="K228" s="71">
        <f t="shared" si="45"/>
        <v>2</v>
      </c>
      <c r="L228" s="71">
        <f t="shared" si="45"/>
        <v>4</v>
      </c>
      <c r="M228" s="71">
        <f t="shared" si="45"/>
        <v>1</v>
      </c>
      <c r="N228" s="71">
        <f t="shared" si="45"/>
        <v>4</v>
      </c>
      <c r="O228" s="71">
        <f t="shared" si="45"/>
        <v>0</v>
      </c>
      <c r="P228" s="71">
        <f t="shared" si="45"/>
        <v>0</v>
      </c>
      <c r="Q228" s="71">
        <f t="shared" si="45"/>
        <v>24</v>
      </c>
      <c r="R228" s="71">
        <f t="shared" si="45"/>
        <v>9</v>
      </c>
      <c r="S228" s="71">
        <f t="shared" si="45"/>
        <v>0</v>
      </c>
      <c r="T228" s="71">
        <f t="shared" si="45"/>
        <v>4</v>
      </c>
      <c r="U228" s="71">
        <f t="shared" si="45"/>
        <v>0</v>
      </c>
      <c r="V228" s="71">
        <f t="shared" si="45"/>
        <v>1</v>
      </c>
    </row>
    <row r="229" spans="1:22" s="15" customFormat="1" ht="17.25" customHeight="1" x14ac:dyDescent="0.25">
      <c r="A229" s="107"/>
      <c r="B229" s="114" t="s">
        <v>223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28"/>
    </row>
    <row r="230" spans="1:22" s="15" customFormat="1" ht="45" x14ac:dyDescent="0.25">
      <c r="A230" s="8">
        <v>135</v>
      </c>
      <c r="B230" s="11" t="s">
        <v>224</v>
      </c>
      <c r="C230" s="17">
        <f>SUM(D230:V230)</f>
        <v>1</v>
      </c>
      <c r="D230" s="17">
        <v>1</v>
      </c>
      <c r="E230" s="17" t="s">
        <v>175</v>
      </c>
      <c r="F230" s="17" t="s">
        <v>175</v>
      </c>
      <c r="G230" s="17" t="s">
        <v>175</v>
      </c>
      <c r="H230" s="17" t="s">
        <v>175</v>
      </c>
      <c r="I230" s="17" t="s">
        <v>175</v>
      </c>
      <c r="J230" s="17" t="s">
        <v>175</v>
      </c>
      <c r="K230" s="17" t="s">
        <v>175</v>
      </c>
      <c r="L230" s="17" t="s">
        <v>175</v>
      </c>
      <c r="M230" s="17" t="s">
        <v>175</v>
      </c>
      <c r="N230" s="17" t="s">
        <v>175</v>
      </c>
      <c r="O230" s="17" t="s">
        <v>175</v>
      </c>
      <c r="P230" s="17" t="s">
        <v>175</v>
      </c>
      <c r="Q230" s="17" t="s">
        <v>175</v>
      </c>
      <c r="R230" s="17" t="s">
        <v>175</v>
      </c>
      <c r="S230" s="17" t="s">
        <v>175</v>
      </c>
      <c r="T230" s="17" t="s">
        <v>175</v>
      </c>
      <c r="U230" s="17" t="s">
        <v>175</v>
      </c>
      <c r="V230" s="17" t="s">
        <v>175</v>
      </c>
    </row>
    <row r="231" spans="1:22" s="15" customFormat="1" x14ac:dyDescent="0.25">
      <c r="A231" s="107">
        <v>1</v>
      </c>
      <c r="B231" s="51" t="s">
        <v>27</v>
      </c>
      <c r="C231" s="109">
        <f t="shared" ref="C231" si="46">SUM(D231:V231)</f>
        <v>1</v>
      </c>
      <c r="D231" s="109">
        <f t="shared" ref="D231:V231" si="47">SUM(D230:D230)</f>
        <v>1</v>
      </c>
      <c r="E231" s="109">
        <f t="shared" si="47"/>
        <v>0</v>
      </c>
      <c r="F231" s="109">
        <f t="shared" si="47"/>
        <v>0</v>
      </c>
      <c r="G231" s="109">
        <f t="shared" si="47"/>
        <v>0</v>
      </c>
      <c r="H231" s="109">
        <f t="shared" si="47"/>
        <v>0</v>
      </c>
      <c r="I231" s="109">
        <f t="shared" si="47"/>
        <v>0</v>
      </c>
      <c r="J231" s="109">
        <f t="shared" si="47"/>
        <v>0</v>
      </c>
      <c r="K231" s="109">
        <f t="shared" si="47"/>
        <v>0</v>
      </c>
      <c r="L231" s="109">
        <f t="shared" si="47"/>
        <v>0</v>
      </c>
      <c r="M231" s="109">
        <f t="shared" si="47"/>
        <v>0</v>
      </c>
      <c r="N231" s="109">
        <f t="shared" si="47"/>
        <v>0</v>
      </c>
      <c r="O231" s="109">
        <f t="shared" si="47"/>
        <v>0</v>
      </c>
      <c r="P231" s="109">
        <f t="shared" si="47"/>
        <v>0</v>
      </c>
      <c r="Q231" s="109">
        <f t="shared" si="47"/>
        <v>0</v>
      </c>
      <c r="R231" s="109">
        <f t="shared" si="47"/>
        <v>0</v>
      </c>
      <c r="S231" s="109">
        <f t="shared" si="47"/>
        <v>0</v>
      </c>
      <c r="T231" s="109">
        <f t="shared" si="47"/>
        <v>0</v>
      </c>
      <c r="U231" s="109">
        <f t="shared" si="47"/>
        <v>0</v>
      </c>
      <c r="V231" s="109">
        <f t="shared" si="47"/>
        <v>0</v>
      </c>
    </row>
    <row r="232" spans="1:22" s="15" customFormat="1" x14ac:dyDescent="0.25">
      <c r="A232" s="107"/>
      <c r="B232" s="116" t="s">
        <v>199</v>
      </c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</row>
    <row r="233" spans="1:22" s="15" customFormat="1" ht="30" x14ac:dyDescent="0.25">
      <c r="A233" s="8">
        <v>136</v>
      </c>
      <c r="B233" s="13" t="s">
        <v>254</v>
      </c>
      <c r="C233" s="17">
        <f>SUM(D233:V233)</f>
        <v>37</v>
      </c>
      <c r="D233" s="17">
        <v>0</v>
      </c>
      <c r="E233" s="17">
        <v>1</v>
      </c>
      <c r="F233" s="17">
        <v>0</v>
      </c>
      <c r="G233" s="17">
        <v>0</v>
      </c>
      <c r="H233" s="17">
        <v>0</v>
      </c>
      <c r="I233" s="17">
        <v>2</v>
      </c>
      <c r="J233" s="17">
        <v>1</v>
      </c>
      <c r="K233" s="17">
        <v>0</v>
      </c>
      <c r="L233" s="17">
        <v>3</v>
      </c>
      <c r="M233" s="17">
        <v>0</v>
      </c>
      <c r="N233" s="17">
        <v>0</v>
      </c>
      <c r="O233" s="17">
        <v>0</v>
      </c>
      <c r="P233" s="17">
        <v>0</v>
      </c>
      <c r="Q233" s="17">
        <v>3</v>
      </c>
      <c r="R233" s="17">
        <v>8</v>
      </c>
      <c r="S233" s="17">
        <v>18</v>
      </c>
      <c r="T233" s="17">
        <v>1</v>
      </c>
      <c r="U233" s="17">
        <v>0</v>
      </c>
      <c r="V233" s="17">
        <v>0</v>
      </c>
    </row>
    <row r="234" spans="1:22" s="15" customFormat="1" x14ac:dyDescent="0.25">
      <c r="A234" s="107">
        <v>1</v>
      </c>
      <c r="B234" s="10" t="s">
        <v>27</v>
      </c>
      <c r="C234" s="109">
        <f>SUM(D234:V234)</f>
        <v>37</v>
      </c>
      <c r="D234" s="109">
        <f t="shared" ref="D234:V234" si="48">SUM(D233:D233)</f>
        <v>0</v>
      </c>
      <c r="E234" s="109">
        <f>SUM(E233:E233)</f>
        <v>1</v>
      </c>
      <c r="F234" s="109">
        <f t="shared" si="48"/>
        <v>0</v>
      </c>
      <c r="G234" s="109">
        <f t="shared" si="48"/>
        <v>0</v>
      </c>
      <c r="H234" s="109">
        <f t="shared" si="48"/>
        <v>0</v>
      </c>
      <c r="I234" s="109">
        <f t="shared" si="48"/>
        <v>2</v>
      </c>
      <c r="J234" s="109">
        <f t="shared" si="48"/>
        <v>1</v>
      </c>
      <c r="K234" s="109">
        <f t="shared" si="48"/>
        <v>0</v>
      </c>
      <c r="L234" s="109">
        <f t="shared" si="48"/>
        <v>3</v>
      </c>
      <c r="M234" s="109">
        <f t="shared" si="48"/>
        <v>0</v>
      </c>
      <c r="N234" s="109">
        <f t="shared" si="48"/>
        <v>0</v>
      </c>
      <c r="O234" s="109">
        <f t="shared" si="48"/>
        <v>0</v>
      </c>
      <c r="P234" s="109">
        <f t="shared" si="48"/>
        <v>0</v>
      </c>
      <c r="Q234" s="109">
        <f t="shared" si="48"/>
        <v>3</v>
      </c>
      <c r="R234" s="109">
        <f t="shared" si="48"/>
        <v>8</v>
      </c>
      <c r="S234" s="109">
        <f t="shared" si="48"/>
        <v>18</v>
      </c>
      <c r="T234" s="109">
        <f t="shared" si="48"/>
        <v>1</v>
      </c>
      <c r="U234" s="109">
        <f t="shared" si="48"/>
        <v>0</v>
      </c>
      <c r="V234" s="109">
        <f t="shared" si="48"/>
        <v>0</v>
      </c>
    </row>
    <row r="235" spans="1:22" ht="30" x14ac:dyDescent="0.25">
      <c r="A235" s="8"/>
      <c r="B235" s="21" t="s">
        <v>44</v>
      </c>
      <c r="C235" s="17">
        <f>SUM(D235:V235)</f>
        <v>5439</v>
      </c>
      <c r="D235" s="17">
        <v>403</v>
      </c>
      <c r="E235" s="17">
        <v>465</v>
      </c>
      <c r="F235" s="17">
        <v>27</v>
      </c>
      <c r="G235" s="17">
        <v>35</v>
      </c>
      <c r="H235" s="17">
        <v>58</v>
      </c>
      <c r="I235" s="17">
        <v>57</v>
      </c>
      <c r="J235" s="17">
        <v>87</v>
      </c>
      <c r="K235" s="17">
        <v>957</v>
      </c>
      <c r="L235" s="17">
        <v>249</v>
      </c>
      <c r="M235" s="17">
        <v>80</v>
      </c>
      <c r="N235" s="17">
        <v>69</v>
      </c>
      <c r="O235" s="17">
        <v>27</v>
      </c>
      <c r="P235" s="17">
        <v>1519</v>
      </c>
      <c r="Q235" s="17">
        <v>152</v>
      </c>
      <c r="R235" s="17">
        <v>294</v>
      </c>
      <c r="S235" s="17">
        <v>443</v>
      </c>
      <c r="T235" s="17">
        <v>61</v>
      </c>
      <c r="U235" s="17">
        <v>247</v>
      </c>
      <c r="V235" s="17">
        <v>209</v>
      </c>
    </row>
    <row r="236" spans="1:22" ht="28.5" x14ac:dyDescent="0.25">
      <c r="A236" s="107" t="s">
        <v>0</v>
      </c>
      <c r="B236" s="49" t="s">
        <v>268</v>
      </c>
      <c r="C236" s="105">
        <f t="shared" ref="C236:V236" si="49">C228+C218+C149+C127+C71+C234+C231</f>
        <v>58713</v>
      </c>
      <c r="D236" s="105">
        <f t="shared" si="49"/>
        <v>8542</v>
      </c>
      <c r="E236" s="105">
        <f t="shared" si="49"/>
        <v>2187</v>
      </c>
      <c r="F236" s="105">
        <f>F228+F218+F149+F127+F71+F234+F231</f>
        <v>787</v>
      </c>
      <c r="G236" s="105">
        <f t="shared" si="49"/>
        <v>416</v>
      </c>
      <c r="H236" s="105">
        <f t="shared" si="49"/>
        <v>622</v>
      </c>
      <c r="I236" s="105">
        <f t="shared" si="49"/>
        <v>1052</v>
      </c>
      <c r="J236" s="105">
        <f t="shared" si="49"/>
        <v>3971</v>
      </c>
      <c r="K236" s="105">
        <f t="shared" si="49"/>
        <v>8255</v>
      </c>
      <c r="L236" s="105">
        <f t="shared" si="49"/>
        <v>4948</v>
      </c>
      <c r="M236" s="105">
        <f t="shared" si="49"/>
        <v>1750</v>
      </c>
      <c r="N236" s="105">
        <f t="shared" si="49"/>
        <v>2071</v>
      </c>
      <c r="O236" s="105">
        <f t="shared" si="49"/>
        <v>341</v>
      </c>
      <c r="P236" s="105">
        <f t="shared" si="49"/>
        <v>10201</v>
      </c>
      <c r="Q236" s="105">
        <f t="shared" si="49"/>
        <v>3365</v>
      </c>
      <c r="R236" s="105">
        <f>R228+R218+R149+R127+R71+R234+R231</f>
        <v>2683</v>
      </c>
      <c r="S236" s="105">
        <f t="shared" si="49"/>
        <v>5017</v>
      </c>
      <c r="T236" s="105">
        <f t="shared" si="49"/>
        <v>441</v>
      </c>
      <c r="U236" s="105">
        <f t="shared" si="49"/>
        <v>1245</v>
      </c>
      <c r="V236" s="105">
        <f t="shared" si="49"/>
        <v>819</v>
      </c>
    </row>
    <row r="237" spans="1:22" x14ac:dyDescent="0.25">
      <c r="A237" s="2">
        <f>A234+A217+A212+A207+A204+A198+A188+A148+A135+A126+A123+A119+A116+A107+A70+A67+A64+A59+A54+A44+A31+A28+A25+A22+A228+A193+A34+A231+A37</f>
        <v>136</v>
      </c>
      <c r="B237" s="55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</row>
    <row r="238" spans="1:22" ht="30" x14ac:dyDescent="0.25">
      <c r="B238" s="5" t="s">
        <v>46</v>
      </c>
    </row>
  </sheetData>
  <mergeCells count="38">
    <mergeCell ref="B232:V232"/>
    <mergeCell ref="B208:V208"/>
    <mergeCell ref="B213:V213"/>
    <mergeCell ref="A219:V219"/>
    <mergeCell ref="A220:V220"/>
    <mergeCell ref="B229:V229"/>
    <mergeCell ref="B151:V151"/>
    <mergeCell ref="B189:V189"/>
    <mergeCell ref="B194:V194"/>
    <mergeCell ref="B199:V199"/>
    <mergeCell ref="B205:V205"/>
    <mergeCell ref="A120:V120"/>
    <mergeCell ref="B128:V128"/>
    <mergeCell ref="B129:V129"/>
    <mergeCell ref="B136:V136"/>
    <mergeCell ref="B150:V150"/>
    <mergeCell ref="B124:V124"/>
    <mergeCell ref="B45:V45"/>
    <mergeCell ref="B55:V55"/>
    <mergeCell ref="B60:V60"/>
    <mergeCell ref="B65:V65"/>
    <mergeCell ref="B68:V68"/>
    <mergeCell ref="B72:V72"/>
    <mergeCell ref="B73:V73"/>
    <mergeCell ref="B108:V108"/>
    <mergeCell ref="B117:V117"/>
    <mergeCell ref="A2:V2"/>
    <mergeCell ref="A4:A5"/>
    <mergeCell ref="B4:B5"/>
    <mergeCell ref="D4:V4"/>
    <mergeCell ref="B7:V7"/>
    <mergeCell ref="B8:V8"/>
    <mergeCell ref="B23:V23"/>
    <mergeCell ref="B32:V32"/>
    <mergeCell ref="B26:V26"/>
    <mergeCell ref="B29:V29"/>
    <mergeCell ref="B35:V35"/>
    <mergeCell ref="B38:V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topLeftCell="A23" workbookViewId="0">
      <selection activeCell="B29" sqref="B29:V31"/>
    </sheetView>
  </sheetViews>
  <sheetFormatPr defaultRowHeight="15" x14ac:dyDescent="0.25"/>
  <cols>
    <col min="1" max="1" width="8.85546875" style="3" customWidth="1"/>
    <col min="2" max="2" width="52.4257812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16" customWidth="1"/>
    <col min="22" max="22" width="12.140625" style="16" customWidth="1"/>
    <col min="23" max="16384" width="9.140625" style="3"/>
  </cols>
  <sheetData>
    <row r="2" spans="1:22" ht="18.75" x14ac:dyDescent="0.25">
      <c r="A2" s="121" t="s">
        <v>184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42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40">
        <v>1</v>
      </c>
      <c r="B6" s="49">
        <v>2</v>
      </c>
      <c r="C6" s="43">
        <v>3</v>
      </c>
      <c r="D6" s="43">
        <v>4</v>
      </c>
      <c r="E6" s="49">
        <v>5</v>
      </c>
      <c r="F6" s="43">
        <v>6</v>
      </c>
      <c r="G6" s="43">
        <v>7</v>
      </c>
      <c r="H6" s="49">
        <v>8</v>
      </c>
      <c r="I6" s="43">
        <v>9</v>
      </c>
      <c r="J6" s="43">
        <v>10</v>
      </c>
      <c r="K6" s="49">
        <v>11</v>
      </c>
      <c r="L6" s="43">
        <v>12</v>
      </c>
      <c r="M6" s="43">
        <v>13</v>
      </c>
      <c r="N6" s="49">
        <v>14</v>
      </c>
      <c r="O6" s="43">
        <v>15</v>
      </c>
      <c r="P6" s="43">
        <v>16</v>
      </c>
      <c r="Q6" s="49">
        <v>17</v>
      </c>
      <c r="R6" s="43">
        <v>18</v>
      </c>
      <c r="S6" s="43">
        <v>19</v>
      </c>
      <c r="T6" s="49">
        <v>20</v>
      </c>
      <c r="U6" s="43">
        <v>21</v>
      </c>
      <c r="V6" s="43">
        <v>22</v>
      </c>
    </row>
    <row r="7" spans="1:22" x14ac:dyDescent="0.25">
      <c r="A7" s="43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39.25" customHeight="1" x14ac:dyDescent="0.25">
      <c r="A9" s="8">
        <v>1</v>
      </c>
      <c r="B9" s="9" t="s">
        <v>96</v>
      </c>
      <c r="C9" s="17">
        <f t="shared" ref="C9:C21" si="0">SUM(D9:V9)</f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ht="60" x14ac:dyDescent="0.25">
      <c r="A10" s="8">
        <v>2</v>
      </c>
      <c r="B10" s="50" t="s">
        <v>14</v>
      </c>
      <c r="C10" s="17">
        <f t="shared" si="0"/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75" x14ac:dyDescent="0.25">
      <c r="A11" s="8">
        <v>3</v>
      </c>
      <c r="B11" s="50" t="s">
        <v>97</v>
      </c>
      <c r="C11" s="17">
        <f t="shared" si="0"/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pans="1:22" ht="135" x14ac:dyDescent="0.25">
      <c r="A12" s="8">
        <v>4</v>
      </c>
      <c r="B12" s="22" t="s">
        <v>98</v>
      </c>
      <c r="C12" s="17">
        <f t="shared" si="0"/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ht="30" x14ac:dyDescent="0.25">
      <c r="A13" s="8">
        <v>5</v>
      </c>
      <c r="B13" s="50" t="s">
        <v>99</v>
      </c>
      <c r="C13" s="17">
        <f t="shared" si="0"/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150" x14ac:dyDescent="0.25">
      <c r="A14" s="8">
        <v>6</v>
      </c>
      <c r="B14" s="50" t="s">
        <v>100</v>
      </c>
      <c r="C14" s="17">
        <f t="shared" si="0"/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30" x14ac:dyDescent="0.25">
      <c r="A15" s="8">
        <v>7</v>
      </c>
      <c r="B15" s="21" t="s">
        <v>101</v>
      </c>
      <c r="C15" s="17">
        <f t="shared" si="0"/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45" x14ac:dyDescent="0.25">
      <c r="A16" s="8">
        <v>8</v>
      </c>
      <c r="B16" s="18" t="s">
        <v>102</v>
      </c>
      <c r="C16" s="17">
        <f t="shared" si="0"/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ht="60" x14ac:dyDescent="0.25">
      <c r="A17" s="8">
        <v>9</v>
      </c>
      <c r="B17" s="18" t="s">
        <v>103</v>
      </c>
      <c r="C17" s="17">
        <f t="shared" si="0"/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75" x14ac:dyDescent="0.25">
      <c r="A18" s="8">
        <v>10</v>
      </c>
      <c r="B18" s="21" t="s">
        <v>104</v>
      </c>
      <c r="C18" s="17">
        <f t="shared" si="0"/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45" x14ac:dyDescent="0.25">
      <c r="A19" s="8">
        <v>11</v>
      </c>
      <c r="B19" s="21" t="s">
        <v>105</v>
      </c>
      <c r="C19" s="17">
        <f t="shared" si="0"/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45" x14ac:dyDescent="0.25">
      <c r="A20" s="8">
        <v>12</v>
      </c>
      <c r="B20" s="50" t="s">
        <v>106</v>
      </c>
      <c r="C20" s="17">
        <f t="shared" si="0"/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45" x14ac:dyDescent="0.25">
      <c r="A21" s="8">
        <v>13</v>
      </c>
      <c r="B21" s="50" t="s">
        <v>107</v>
      </c>
      <c r="C21" s="17">
        <f t="shared" si="0"/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s="15" customFormat="1" x14ac:dyDescent="0.25">
      <c r="A22" s="43">
        <v>13</v>
      </c>
      <c r="B22" s="51" t="s">
        <v>27</v>
      </c>
      <c r="C22" s="19">
        <f>SUM(C9:C21)</f>
        <v>0</v>
      </c>
      <c r="D22" s="19">
        <f>SUM(D9:D21)</f>
        <v>0</v>
      </c>
      <c r="E22" s="19">
        <f t="shared" ref="E22:V22" si="1">SUM(E9:E21)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19">
        <f t="shared" si="1"/>
        <v>0</v>
      </c>
      <c r="O22" s="19">
        <f t="shared" si="1"/>
        <v>0</v>
      </c>
      <c r="P22" s="19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9">
        <f t="shared" si="1"/>
        <v>0</v>
      </c>
      <c r="U22" s="26">
        <f t="shared" si="1"/>
        <v>0</v>
      </c>
      <c r="V22" s="26">
        <f t="shared" si="1"/>
        <v>0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20" x14ac:dyDescent="0.25">
      <c r="A24" s="8">
        <v>14</v>
      </c>
      <c r="B24" s="22" t="s">
        <v>108</v>
      </c>
      <c r="C24" s="17">
        <f>SUM(D24:V24)</f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s="15" customFormat="1" x14ac:dyDescent="0.25">
      <c r="A25" s="43">
        <v>1</v>
      </c>
      <c r="B25" s="51" t="s">
        <v>27</v>
      </c>
      <c r="C25" s="19">
        <f>SUM(C24)</f>
        <v>0</v>
      </c>
      <c r="D25" s="19">
        <f t="shared" ref="D25:V25" si="2">SUM(D24)</f>
        <v>0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19">
        <f t="shared" si="2"/>
        <v>0</v>
      </c>
      <c r="L25" s="19">
        <f t="shared" si="2"/>
        <v>0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0</v>
      </c>
      <c r="Q25" s="19">
        <f t="shared" si="2"/>
        <v>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26">
        <f t="shared" si="2"/>
        <v>0</v>
      </c>
      <c r="V25" s="26">
        <f t="shared" si="2"/>
        <v>0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76.25" customHeight="1" x14ac:dyDescent="0.25">
      <c r="A27" s="8">
        <v>14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69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s="15" customFormat="1" x14ac:dyDescent="0.25">
      <c r="A29" s="72"/>
      <c r="B29" s="116" t="s">
        <v>195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5" customFormat="1" ht="90" x14ac:dyDescent="0.25">
      <c r="A30" s="72"/>
      <c r="B30" s="11" t="s">
        <v>196</v>
      </c>
      <c r="C30" s="17">
        <f>SUM(D30:V30)</f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s="15" customFormat="1" x14ac:dyDescent="0.25">
      <c r="A31" s="72"/>
      <c r="B31" s="10" t="s">
        <v>27</v>
      </c>
      <c r="C31" s="17">
        <f t="shared" ref="C31" si="4">SUM(D31:V31)</f>
        <v>0</v>
      </c>
      <c r="D31" s="19">
        <f t="shared" ref="D31:V31" si="5">SUM(D27)</f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5"/>
        <v>0</v>
      </c>
    </row>
    <row r="32" spans="1:22" x14ac:dyDescent="0.25">
      <c r="A32" s="8"/>
      <c r="B32" s="116" t="s">
        <v>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ht="45" x14ac:dyDescent="0.25">
      <c r="A33" s="8">
        <v>15</v>
      </c>
      <c r="B33" s="22" t="s">
        <v>109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35" x14ac:dyDescent="0.25">
      <c r="A34" s="8">
        <v>16</v>
      </c>
      <c r="B34" s="22" t="s">
        <v>110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ht="105" x14ac:dyDescent="0.25">
      <c r="A35" s="8">
        <v>17</v>
      </c>
      <c r="B35" s="22" t="s">
        <v>111</v>
      </c>
      <c r="C35" s="34">
        <f>SUM(D35:V35)</f>
        <v>0</v>
      </c>
      <c r="D35" s="34">
        <v>0</v>
      </c>
      <c r="E35" s="1" t="s">
        <v>175</v>
      </c>
      <c r="F35" s="1" t="s">
        <v>175</v>
      </c>
      <c r="G35" s="1" t="s">
        <v>175</v>
      </c>
      <c r="H35" s="1" t="s">
        <v>175</v>
      </c>
      <c r="I35" s="1" t="s">
        <v>175</v>
      </c>
      <c r="J35" s="1" t="s">
        <v>175</v>
      </c>
      <c r="K35" s="1" t="s">
        <v>175</v>
      </c>
      <c r="L35" s="1" t="s">
        <v>175</v>
      </c>
      <c r="M35" s="1" t="s">
        <v>175</v>
      </c>
      <c r="N35" s="1" t="s">
        <v>175</v>
      </c>
      <c r="O35" s="1" t="s">
        <v>175</v>
      </c>
      <c r="P35" s="1" t="s">
        <v>175</v>
      </c>
      <c r="Q35" s="1" t="s">
        <v>175</v>
      </c>
      <c r="R35" s="1" t="s">
        <v>175</v>
      </c>
      <c r="S35" s="1" t="s">
        <v>175</v>
      </c>
      <c r="T35" s="1" t="s">
        <v>175</v>
      </c>
      <c r="U35" s="1" t="s">
        <v>175</v>
      </c>
      <c r="V35" s="1" t="s">
        <v>175</v>
      </c>
    </row>
    <row r="36" spans="1:22" ht="30" x14ac:dyDescent="0.25">
      <c r="A36" s="8">
        <v>18</v>
      </c>
      <c r="B36" s="22" t="s">
        <v>112</v>
      </c>
      <c r="C36" s="34">
        <f>SUM(D36:V36)</f>
        <v>0</v>
      </c>
      <c r="D36" s="34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75" x14ac:dyDescent="0.25">
      <c r="A37" s="8">
        <v>19</v>
      </c>
      <c r="B37" s="22" t="s">
        <v>113</v>
      </c>
      <c r="C37" s="34">
        <f>SUM(D37:V37)</f>
        <v>0</v>
      </c>
      <c r="D37" s="34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s="15" customFormat="1" x14ac:dyDescent="0.25">
      <c r="A38" s="43">
        <v>5</v>
      </c>
      <c r="B38" s="51" t="s">
        <v>27</v>
      </c>
      <c r="C38" s="19">
        <f t="shared" ref="C38:V38" si="6">SUM(C33:C37)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19">
        <f t="shared" si="6"/>
        <v>0</v>
      </c>
      <c r="L38" s="19">
        <f t="shared" si="6"/>
        <v>0</v>
      </c>
      <c r="M38" s="19">
        <f t="shared" si="6"/>
        <v>0</v>
      </c>
      <c r="N38" s="19">
        <f t="shared" si="6"/>
        <v>0</v>
      </c>
      <c r="O38" s="19">
        <f t="shared" si="6"/>
        <v>0</v>
      </c>
      <c r="P38" s="19">
        <f t="shared" si="6"/>
        <v>0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19">
        <f t="shared" si="6"/>
        <v>0</v>
      </c>
      <c r="U38" s="26">
        <f t="shared" si="6"/>
        <v>0</v>
      </c>
      <c r="V38" s="26">
        <f t="shared" si="6"/>
        <v>0</v>
      </c>
    </row>
    <row r="39" spans="1:22" x14ac:dyDescent="0.25">
      <c r="A39" s="8"/>
      <c r="B39" s="116" t="s">
        <v>23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</row>
    <row r="40" spans="1:22" ht="30" x14ac:dyDescent="0.25">
      <c r="A40" s="8">
        <v>20</v>
      </c>
      <c r="B40" s="21" t="s">
        <v>24</v>
      </c>
      <c r="C40" s="17">
        <f t="shared" ref="C40:C47" si="7">SUM(D40:V40)</f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ht="45" x14ac:dyDescent="0.25">
      <c r="A41" s="8">
        <v>21</v>
      </c>
      <c r="B41" s="21" t="s">
        <v>45</v>
      </c>
      <c r="C41" s="17">
        <f t="shared" si="7"/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ht="75" x14ac:dyDescent="0.25">
      <c r="A42" s="8">
        <v>22</v>
      </c>
      <c r="B42" s="21" t="s">
        <v>117</v>
      </c>
      <c r="C42" s="17">
        <f t="shared" si="7"/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</row>
    <row r="43" spans="1:22" ht="90" x14ac:dyDescent="0.25">
      <c r="A43" s="8">
        <v>23</v>
      </c>
      <c r="B43" s="21" t="s">
        <v>118</v>
      </c>
      <c r="C43" s="17">
        <f t="shared" si="7"/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</row>
    <row r="44" spans="1:22" ht="60" x14ac:dyDescent="0.25">
      <c r="A44" s="8">
        <v>24</v>
      </c>
      <c r="B44" s="21" t="s">
        <v>173</v>
      </c>
      <c r="C44" s="17">
        <f t="shared" si="7"/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</row>
    <row r="45" spans="1:22" ht="60" x14ac:dyDescent="0.25">
      <c r="A45" s="8">
        <v>25</v>
      </c>
      <c r="B45" s="21" t="s">
        <v>114</v>
      </c>
      <c r="C45" s="17">
        <f t="shared" si="7"/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</row>
    <row r="46" spans="1:22" ht="105" x14ac:dyDescent="0.25">
      <c r="A46" s="8">
        <v>26</v>
      </c>
      <c r="B46" s="21" t="s">
        <v>115</v>
      </c>
      <c r="C46" s="17">
        <f t="shared" si="7"/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</row>
    <row r="47" spans="1:22" ht="90" x14ac:dyDescent="0.25">
      <c r="A47" s="8">
        <v>27</v>
      </c>
      <c r="B47" s="21" t="s">
        <v>116</v>
      </c>
      <c r="C47" s="17">
        <f t="shared" si="7"/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</row>
    <row r="48" spans="1:22" s="15" customFormat="1" x14ac:dyDescent="0.25">
      <c r="A48" s="43">
        <v>8</v>
      </c>
      <c r="B48" s="51" t="s">
        <v>27</v>
      </c>
      <c r="C48" s="20">
        <f t="shared" ref="C48:V48" si="8">SUM(C40:C47)</f>
        <v>0</v>
      </c>
      <c r="D48" s="20">
        <f t="shared" si="8"/>
        <v>0</v>
      </c>
      <c r="E48" s="20">
        <f t="shared" si="8"/>
        <v>0</v>
      </c>
      <c r="F48" s="20">
        <f t="shared" si="8"/>
        <v>0</v>
      </c>
      <c r="G48" s="20">
        <f t="shared" si="8"/>
        <v>0</v>
      </c>
      <c r="H48" s="20">
        <f t="shared" si="8"/>
        <v>0</v>
      </c>
      <c r="I48" s="20">
        <f t="shared" si="8"/>
        <v>0</v>
      </c>
      <c r="J48" s="20">
        <f t="shared" si="8"/>
        <v>0</v>
      </c>
      <c r="K48" s="20">
        <f t="shared" si="8"/>
        <v>0</v>
      </c>
      <c r="L48" s="20">
        <f t="shared" si="8"/>
        <v>0</v>
      </c>
      <c r="M48" s="20">
        <f t="shared" si="8"/>
        <v>0</v>
      </c>
      <c r="N48" s="20">
        <f t="shared" si="8"/>
        <v>0</v>
      </c>
      <c r="O48" s="20">
        <f t="shared" si="8"/>
        <v>0</v>
      </c>
      <c r="P48" s="20">
        <f t="shared" si="8"/>
        <v>0</v>
      </c>
      <c r="Q48" s="20">
        <f t="shared" si="8"/>
        <v>0</v>
      </c>
      <c r="R48" s="20">
        <f t="shared" si="8"/>
        <v>0</v>
      </c>
      <c r="S48" s="20">
        <f t="shared" si="8"/>
        <v>0</v>
      </c>
      <c r="T48" s="20">
        <f t="shared" si="8"/>
        <v>0</v>
      </c>
      <c r="U48" s="20">
        <f t="shared" si="8"/>
        <v>0</v>
      </c>
      <c r="V48" s="20">
        <f t="shared" si="8"/>
        <v>0</v>
      </c>
    </row>
    <row r="49" spans="1:22" x14ac:dyDescent="0.25">
      <c r="A49" s="8"/>
      <c r="B49" s="116" t="s">
        <v>9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</row>
    <row r="50" spans="1:22" ht="30" x14ac:dyDescent="0.25">
      <c r="A50" s="8">
        <v>28</v>
      </c>
      <c r="B50" s="52" t="s">
        <v>37</v>
      </c>
      <c r="C50" s="17">
        <f>SUM(D50:V50)</f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</row>
    <row r="51" spans="1:22" ht="59.25" customHeight="1" x14ac:dyDescent="0.25">
      <c r="A51" s="8">
        <v>29</v>
      </c>
      <c r="B51" s="21" t="s">
        <v>119</v>
      </c>
      <c r="C51" s="17">
        <f>SUM(D51:V51)</f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</row>
    <row r="52" spans="1:22" ht="60" hidden="1" x14ac:dyDescent="0.25">
      <c r="A52" s="8">
        <v>30</v>
      </c>
      <c r="B52" s="21" t="s">
        <v>120</v>
      </c>
      <c r="C52" s="17">
        <f>SUM(D52:V52)</f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</row>
    <row r="53" spans="1:22" s="15" customFormat="1" x14ac:dyDescent="0.25">
      <c r="A53" s="43">
        <v>3</v>
      </c>
      <c r="B53" s="51" t="s">
        <v>27</v>
      </c>
      <c r="C53" s="19">
        <f t="shared" ref="C53:V53" si="9">SUM(C50:C52)</f>
        <v>0</v>
      </c>
      <c r="D53" s="19">
        <f t="shared" si="9"/>
        <v>0</v>
      </c>
      <c r="E53" s="19">
        <f t="shared" si="9"/>
        <v>0</v>
      </c>
      <c r="F53" s="19">
        <f t="shared" si="9"/>
        <v>0</v>
      </c>
      <c r="G53" s="19">
        <f t="shared" si="9"/>
        <v>0</v>
      </c>
      <c r="H53" s="19">
        <f t="shared" si="9"/>
        <v>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  <c r="M53" s="19">
        <f t="shared" si="9"/>
        <v>0</v>
      </c>
      <c r="N53" s="19">
        <f t="shared" si="9"/>
        <v>0</v>
      </c>
      <c r="O53" s="19">
        <f t="shared" si="9"/>
        <v>0</v>
      </c>
      <c r="P53" s="19">
        <f t="shared" si="9"/>
        <v>0</v>
      </c>
      <c r="Q53" s="19">
        <f t="shared" si="9"/>
        <v>0</v>
      </c>
      <c r="R53" s="19">
        <f t="shared" si="9"/>
        <v>0</v>
      </c>
      <c r="S53" s="19">
        <f t="shared" si="9"/>
        <v>0</v>
      </c>
      <c r="T53" s="19">
        <f t="shared" si="9"/>
        <v>0</v>
      </c>
      <c r="U53" s="26">
        <f t="shared" si="9"/>
        <v>0</v>
      </c>
      <c r="V53" s="26">
        <f t="shared" si="9"/>
        <v>0</v>
      </c>
    </row>
    <row r="54" spans="1:22" x14ac:dyDescent="0.25">
      <c r="A54" s="8"/>
      <c r="B54" s="116" t="s">
        <v>51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</row>
    <row r="55" spans="1:22" ht="60" x14ac:dyDescent="0.25">
      <c r="A55" s="8">
        <v>31</v>
      </c>
      <c r="B55" s="22" t="s">
        <v>121</v>
      </c>
      <c r="C55" s="17">
        <f>SUM(D55:V55)</f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</row>
    <row r="56" spans="1:22" ht="45" x14ac:dyDescent="0.25">
      <c r="A56" s="8">
        <v>32</v>
      </c>
      <c r="B56" s="22" t="s">
        <v>122</v>
      </c>
      <c r="C56" s="17">
        <f>SUM(D56:V56)</f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</row>
    <row r="57" spans="1:22" ht="165" x14ac:dyDescent="0.25">
      <c r="A57" s="8">
        <v>33</v>
      </c>
      <c r="B57" s="35" t="s">
        <v>124</v>
      </c>
      <c r="C57" s="17">
        <f>SUM(D57:V57)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s="15" customFormat="1" x14ac:dyDescent="0.25">
      <c r="A58" s="43">
        <v>3</v>
      </c>
      <c r="B58" s="51" t="s">
        <v>27</v>
      </c>
      <c r="C58" s="20">
        <f>SUM(C55:C57)</f>
        <v>0</v>
      </c>
      <c r="D58" s="20">
        <f t="shared" ref="D58:V58" si="10">SUM(D55:D57)</f>
        <v>0</v>
      </c>
      <c r="E58" s="20">
        <f t="shared" si="10"/>
        <v>0</v>
      </c>
      <c r="F58" s="20">
        <f t="shared" si="10"/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7">
        <f t="shared" si="10"/>
        <v>0</v>
      </c>
      <c r="V58" s="27">
        <f t="shared" si="10"/>
        <v>0</v>
      </c>
    </row>
    <row r="59" spans="1:22" x14ac:dyDescent="0.25">
      <c r="A59" s="8"/>
      <c r="B59" s="116" t="s">
        <v>42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2" ht="45" x14ac:dyDescent="0.25">
      <c r="A60" s="8">
        <v>34</v>
      </c>
      <c r="B60" s="22" t="s">
        <v>123</v>
      </c>
      <c r="C60" s="17">
        <f>SUM(D60:V60)</f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</row>
    <row r="61" spans="1:22" s="15" customFormat="1" x14ac:dyDescent="0.25">
      <c r="A61" s="43">
        <v>1</v>
      </c>
      <c r="B61" s="51" t="s">
        <v>27</v>
      </c>
      <c r="C61" s="19">
        <f>SUM(C60)</f>
        <v>0</v>
      </c>
      <c r="D61" s="19">
        <f t="shared" ref="D61:V61" si="11">SUM(D60)</f>
        <v>0</v>
      </c>
      <c r="E61" s="19">
        <f t="shared" si="11"/>
        <v>0</v>
      </c>
      <c r="F61" s="19">
        <f t="shared" si="11"/>
        <v>0</v>
      </c>
      <c r="G61" s="19">
        <f t="shared" si="11"/>
        <v>0</v>
      </c>
      <c r="H61" s="19">
        <f t="shared" si="11"/>
        <v>0</v>
      </c>
      <c r="I61" s="19">
        <f t="shared" si="11"/>
        <v>0</v>
      </c>
      <c r="J61" s="19">
        <f t="shared" si="11"/>
        <v>0</v>
      </c>
      <c r="K61" s="19">
        <f t="shared" si="11"/>
        <v>0</v>
      </c>
      <c r="L61" s="19">
        <f t="shared" si="11"/>
        <v>0</v>
      </c>
      <c r="M61" s="19">
        <f t="shared" si="11"/>
        <v>0</v>
      </c>
      <c r="N61" s="19">
        <f t="shared" si="11"/>
        <v>0</v>
      </c>
      <c r="O61" s="19">
        <f t="shared" si="11"/>
        <v>0</v>
      </c>
      <c r="P61" s="19">
        <f t="shared" si="11"/>
        <v>0</v>
      </c>
      <c r="Q61" s="19">
        <f t="shared" si="11"/>
        <v>0</v>
      </c>
      <c r="R61" s="19">
        <f t="shared" si="11"/>
        <v>0</v>
      </c>
      <c r="S61" s="19">
        <f t="shared" si="11"/>
        <v>0</v>
      </c>
      <c r="T61" s="19">
        <f t="shared" si="11"/>
        <v>0</v>
      </c>
      <c r="U61" s="26">
        <f t="shared" si="11"/>
        <v>0</v>
      </c>
      <c r="V61" s="26">
        <f t="shared" si="11"/>
        <v>0</v>
      </c>
    </row>
    <row r="62" spans="1:22" x14ac:dyDescent="0.25">
      <c r="A62" s="8"/>
      <c r="B62" s="116" t="s">
        <v>25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</row>
    <row r="63" spans="1:22" ht="105" x14ac:dyDescent="0.25">
      <c r="A63" s="8">
        <v>35</v>
      </c>
      <c r="B63" s="22" t="s">
        <v>125</v>
      </c>
      <c r="C63" s="17">
        <f>SUM(D63:V63)</f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</row>
    <row r="64" spans="1:22" s="15" customFormat="1" x14ac:dyDescent="0.25">
      <c r="A64" s="43">
        <v>1</v>
      </c>
      <c r="B64" s="51" t="s">
        <v>27</v>
      </c>
      <c r="C64" s="41">
        <f t="shared" ref="C64:V64" si="12">SUM(C63:C63)</f>
        <v>0</v>
      </c>
      <c r="D64" s="41">
        <f t="shared" si="12"/>
        <v>0</v>
      </c>
      <c r="E64" s="41">
        <f t="shared" si="12"/>
        <v>0</v>
      </c>
      <c r="F64" s="41">
        <f t="shared" si="12"/>
        <v>0</v>
      </c>
      <c r="G64" s="41">
        <f t="shared" si="12"/>
        <v>0</v>
      </c>
      <c r="H64" s="41">
        <f t="shared" si="12"/>
        <v>0</v>
      </c>
      <c r="I64" s="41">
        <f t="shared" si="12"/>
        <v>0</v>
      </c>
      <c r="J64" s="41">
        <f t="shared" si="12"/>
        <v>0</v>
      </c>
      <c r="K64" s="41">
        <f t="shared" si="12"/>
        <v>0</v>
      </c>
      <c r="L64" s="41">
        <f t="shared" si="12"/>
        <v>0</v>
      </c>
      <c r="M64" s="41">
        <f t="shared" si="12"/>
        <v>0</v>
      </c>
      <c r="N64" s="41">
        <f t="shared" si="12"/>
        <v>0</v>
      </c>
      <c r="O64" s="41">
        <f t="shared" si="12"/>
        <v>0</v>
      </c>
      <c r="P64" s="41">
        <f t="shared" si="12"/>
        <v>0</v>
      </c>
      <c r="Q64" s="41">
        <f t="shared" si="12"/>
        <v>0</v>
      </c>
      <c r="R64" s="41">
        <f t="shared" si="12"/>
        <v>0</v>
      </c>
      <c r="S64" s="41">
        <f t="shared" si="12"/>
        <v>0</v>
      </c>
      <c r="T64" s="41">
        <f t="shared" si="12"/>
        <v>0</v>
      </c>
      <c r="U64" s="28">
        <f t="shared" si="12"/>
        <v>0</v>
      </c>
      <c r="V64" s="28">
        <f t="shared" si="12"/>
        <v>0</v>
      </c>
    </row>
    <row r="65" spans="1:22" s="15" customFormat="1" x14ac:dyDescent="0.25">
      <c r="A65" s="69"/>
      <c r="B65" s="51" t="s">
        <v>29</v>
      </c>
      <c r="C65" s="70">
        <f>C64+C61+C58+C53+C48+C38+C25+C22+C28</f>
        <v>0</v>
      </c>
      <c r="D65" s="70">
        <f t="shared" ref="D65:V65" si="13">D64+D61+D58+D53+D48+D38+D25+D22+D28</f>
        <v>0</v>
      </c>
      <c r="E65" s="70">
        <f t="shared" si="13"/>
        <v>0</v>
      </c>
      <c r="F65" s="70">
        <f t="shared" si="13"/>
        <v>0</v>
      </c>
      <c r="G65" s="70">
        <f t="shared" si="13"/>
        <v>0</v>
      </c>
      <c r="H65" s="70">
        <f t="shared" si="13"/>
        <v>0</v>
      </c>
      <c r="I65" s="70">
        <f t="shared" si="13"/>
        <v>0</v>
      </c>
      <c r="J65" s="70">
        <f t="shared" si="13"/>
        <v>0</v>
      </c>
      <c r="K65" s="70">
        <f t="shared" si="13"/>
        <v>0</v>
      </c>
      <c r="L65" s="70">
        <f t="shared" si="13"/>
        <v>0</v>
      </c>
      <c r="M65" s="70">
        <f t="shared" si="13"/>
        <v>0</v>
      </c>
      <c r="N65" s="70">
        <f t="shared" si="13"/>
        <v>0</v>
      </c>
      <c r="O65" s="70">
        <f t="shared" si="13"/>
        <v>0</v>
      </c>
      <c r="P65" s="70">
        <f t="shared" si="13"/>
        <v>0</v>
      </c>
      <c r="Q65" s="70">
        <f t="shared" si="13"/>
        <v>0</v>
      </c>
      <c r="R65" s="70">
        <f t="shared" si="13"/>
        <v>0</v>
      </c>
      <c r="S65" s="70">
        <f t="shared" si="13"/>
        <v>0</v>
      </c>
      <c r="T65" s="70">
        <f t="shared" si="13"/>
        <v>0</v>
      </c>
      <c r="U65" s="70">
        <f t="shared" si="13"/>
        <v>0</v>
      </c>
      <c r="V65" s="70">
        <f t="shared" si="13"/>
        <v>0</v>
      </c>
    </row>
    <row r="66" spans="1:22" x14ac:dyDescent="0.25">
      <c r="A66" s="8"/>
      <c r="B66" s="114" t="s">
        <v>4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7" spans="1:22" s="57" customFormat="1" x14ac:dyDescent="0.25">
      <c r="A67" s="56"/>
      <c r="B67" s="130" t="s">
        <v>126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</row>
    <row r="68" spans="1:22" s="57" customFormat="1" ht="75" x14ac:dyDescent="0.25">
      <c r="A68" s="56">
        <v>36</v>
      </c>
      <c r="B68" s="35" t="s">
        <v>128</v>
      </c>
      <c r="C68" s="58">
        <f t="shared" ref="C68:C80" si="14">SUM(D68:V68)</f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</row>
    <row r="69" spans="1:22" s="57" customFormat="1" ht="90" x14ac:dyDescent="0.25">
      <c r="A69" s="56">
        <v>37</v>
      </c>
      <c r="B69" s="35" t="s">
        <v>21</v>
      </c>
      <c r="C69" s="58">
        <f t="shared" si="14"/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</row>
    <row r="70" spans="1:22" s="57" customFormat="1" ht="30" x14ac:dyDescent="0.25">
      <c r="A70" s="56">
        <v>38</v>
      </c>
      <c r="B70" s="35" t="s">
        <v>129</v>
      </c>
      <c r="C70" s="58">
        <f t="shared" si="14"/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</row>
    <row r="71" spans="1:22" s="57" customFormat="1" ht="90" x14ac:dyDescent="0.25">
      <c r="A71" s="56">
        <v>39</v>
      </c>
      <c r="B71" s="35" t="s">
        <v>130</v>
      </c>
      <c r="C71" s="58">
        <f t="shared" si="14"/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</row>
    <row r="72" spans="1:22" s="57" customFormat="1" ht="30" x14ac:dyDescent="0.25">
      <c r="A72" s="56">
        <v>40</v>
      </c>
      <c r="B72" s="35" t="s">
        <v>131</v>
      </c>
      <c r="C72" s="58">
        <f t="shared" si="14"/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</row>
    <row r="73" spans="1:22" s="57" customFormat="1" ht="30" x14ac:dyDescent="0.25">
      <c r="A73" s="56">
        <v>41</v>
      </c>
      <c r="B73" s="35" t="s">
        <v>68</v>
      </c>
      <c r="C73" s="58">
        <f t="shared" si="14"/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</row>
    <row r="74" spans="1:22" s="57" customFormat="1" ht="45" x14ac:dyDescent="0.25">
      <c r="A74" s="56">
        <v>42</v>
      </c>
      <c r="B74" s="35" t="s">
        <v>133</v>
      </c>
      <c r="C74" s="58">
        <f t="shared" si="14"/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</row>
    <row r="75" spans="1:22" s="57" customFormat="1" ht="45" x14ac:dyDescent="0.25">
      <c r="A75" s="56">
        <v>43</v>
      </c>
      <c r="B75" s="35" t="s">
        <v>134</v>
      </c>
      <c r="C75" s="58">
        <f t="shared" si="14"/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</row>
    <row r="76" spans="1:22" s="57" customFormat="1" ht="45" x14ac:dyDescent="0.25">
      <c r="A76" s="56">
        <v>44</v>
      </c>
      <c r="B76" s="35" t="s">
        <v>135</v>
      </c>
      <c r="C76" s="58">
        <f t="shared" si="14"/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</row>
    <row r="77" spans="1:22" s="57" customFormat="1" ht="60" x14ac:dyDescent="0.25">
      <c r="A77" s="56">
        <v>45</v>
      </c>
      <c r="B77" s="35" t="s">
        <v>10</v>
      </c>
      <c r="C77" s="58">
        <f t="shared" si="14"/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</row>
    <row r="78" spans="1:22" s="57" customFormat="1" ht="30" x14ac:dyDescent="0.25">
      <c r="A78" s="56">
        <v>46</v>
      </c>
      <c r="B78" s="35" t="s">
        <v>136</v>
      </c>
      <c r="C78" s="58">
        <f t="shared" si="14"/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</row>
    <row r="79" spans="1:22" s="57" customFormat="1" ht="30" x14ac:dyDescent="0.25">
      <c r="A79" s="56">
        <v>47</v>
      </c>
      <c r="B79" s="35" t="s">
        <v>19</v>
      </c>
      <c r="C79" s="58">
        <f t="shared" si="14"/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</row>
    <row r="80" spans="1:22" s="57" customFormat="1" x14ac:dyDescent="0.25">
      <c r="A80" s="56">
        <v>48</v>
      </c>
      <c r="B80" s="35" t="s">
        <v>18</v>
      </c>
      <c r="C80" s="58">
        <f t="shared" si="14"/>
        <v>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</row>
    <row r="81" spans="1:22" s="62" customFormat="1" x14ac:dyDescent="0.25">
      <c r="A81" s="59">
        <v>13</v>
      </c>
      <c r="B81" s="60" t="s">
        <v>27</v>
      </c>
      <c r="C81" s="61">
        <f t="shared" ref="C81:V81" si="15">SUM(C68:C80)</f>
        <v>0</v>
      </c>
      <c r="D81" s="61">
        <f t="shared" si="15"/>
        <v>0</v>
      </c>
      <c r="E81" s="61">
        <f t="shared" si="15"/>
        <v>0</v>
      </c>
      <c r="F81" s="61">
        <f t="shared" si="15"/>
        <v>0</v>
      </c>
      <c r="G81" s="61">
        <f t="shared" si="15"/>
        <v>0</v>
      </c>
      <c r="H81" s="61">
        <f t="shared" si="15"/>
        <v>0</v>
      </c>
      <c r="I81" s="61">
        <f t="shared" si="15"/>
        <v>0</v>
      </c>
      <c r="J81" s="61">
        <f t="shared" si="15"/>
        <v>0</v>
      </c>
      <c r="K81" s="61">
        <f t="shared" si="15"/>
        <v>0</v>
      </c>
      <c r="L81" s="61">
        <f t="shared" si="15"/>
        <v>0</v>
      </c>
      <c r="M81" s="61">
        <f t="shared" si="15"/>
        <v>0</v>
      </c>
      <c r="N81" s="61">
        <f t="shared" si="15"/>
        <v>0</v>
      </c>
      <c r="O81" s="61">
        <f t="shared" si="15"/>
        <v>0</v>
      </c>
      <c r="P81" s="61">
        <f t="shared" si="15"/>
        <v>0</v>
      </c>
      <c r="Q81" s="61">
        <f t="shared" si="15"/>
        <v>0</v>
      </c>
      <c r="R81" s="61">
        <f t="shared" si="15"/>
        <v>0</v>
      </c>
      <c r="S81" s="61">
        <f t="shared" si="15"/>
        <v>0</v>
      </c>
      <c r="T81" s="61">
        <f t="shared" si="15"/>
        <v>0</v>
      </c>
      <c r="U81" s="61">
        <f t="shared" si="15"/>
        <v>0</v>
      </c>
      <c r="V81" s="61">
        <f t="shared" si="15"/>
        <v>0</v>
      </c>
    </row>
    <row r="82" spans="1:22" x14ac:dyDescent="0.25">
      <c r="A82" s="8"/>
      <c r="B82" s="116" t="s">
        <v>70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</row>
    <row r="83" spans="1:22" x14ac:dyDescent="0.25">
      <c r="A83" s="8">
        <v>49</v>
      </c>
      <c r="B83" s="21" t="s">
        <v>139</v>
      </c>
      <c r="C83" s="17">
        <f t="shared" ref="C83:C89" si="16">SUM(D83:V83)</f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ht="30" x14ac:dyDescent="0.25">
      <c r="A84" s="8">
        <v>50</v>
      </c>
      <c r="B84" s="21" t="s">
        <v>140</v>
      </c>
      <c r="C84" s="17">
        <f t="shared" si="16"/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45" x14ac:dyDescent="0.25">
      <c r="A85" s="8">
        <v>51</v>
      </c>
      <c r="B85" s="21" t="s">
        <v>76</v>
      </c>
      <c r="C85" s="17">
        <f t="shared" si="16"/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x14ac:dyDescent="0.25">
      <c r="A86" s="8">
        <v>52</v>
      </c>
      <c r="B86" s="21" t="s">
        <v>75</v>
      </c>
      <c r="C86" s="17">
        <f t="shared" si="16"/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</row>
    <row r="87" spans="1:22" ht="75" x14ac:dyDescent="0.25">
      <c r="A87" s="8">
        <v>53</v>
      </c>
      <c r="B87" s="21" t="s">
        <v>74</v>
      </c>
      <c r="C87" s="17">
        <f t="shared" si="16"/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1:22" ht="75" x14ac:dyDescent="0.25">
      <c r="A88" s="8">
        <v>54</v>
      </c>
      <c r="B88" s="21" t="s">
        <v>73</v>
      </c>
      <c r="C88" s="17">
        <f t="shared" si="16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</row>
    <row r="89" spans="1:22" ht="90" x14ac:dyDescent="0.25">
      <c r="A89" s="8">
        <v>55</v>
      </c>
      <c r="B89" s="21" t="s">
        <v>141</v>
      </c>
      <c r="C89" s="17">
        <f t="shared" si="16"/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s="15" customFormat="1" x14ac:dyDescent="0.25">
      <c r="A90" s="43">
        <v>7</v>
      </c>
      <c r="B90" s="51" t="s">
        <v>27</v>
      </c>
      <c r="C90" s="19">
        <f>SUM(C83:C89)</f>
        <v>0</v>
      </c>
      <c r="D90" s="19">
        <f>SUM(D83:D89)</f>
        <v>0</v>
      </c>
      <c r="E90" s="19">
        <f t="shared" ref="E90:V90" si="17">SUM(E83:E89)</f>
        <v>0</v>
      </c>
      <c r="F90" s="19">
        <f t="shared" si="17"/>
        <v>0</v>
      </c>
      <c r="G90" s="19">
        <f t="shared" si="17"/>
        <v>0</v>
      </c>
      <c r="H90" s="19">
        <f t="shared" si="17"/>
        <v>0</v>
      </c>
      <c r="I90" s="19">
        <f t="shared" si="17"/>
        <v>0</v>
      </c>
      <c r="J90" s="19">
        <f t="shared" si="17"/>
        <v>0</v>
      </c>
      <c r="K90" s="19">
        <f t="shared" si="17"/>
        <v>0</v>
      </c>
      <c r="L90" s="19">
        <f t="shared" si="17"/>
        <v>0</v>
      </c>
      <c r="M90" s="19">
        <f t="shared" si="17"/>
        <v>0</v>
      </c>
      <c r="N90" s="19">
        <f t="shared" si="17"/>
        <v>0</v>
      </c>
      <c r="O90" s="19">
        <f t="shared" si="17"/>
        <v>0</v>
      </c>
      <c r="P90" s="19">
        <f t="shared" si="17"/>
        <v>0</v>
      </c>
      <c r="Q90" s="19">
        <f t="shared" si="17"/>
        <v>0</v>
      </c>
      <c r="R90" s="19">
        <f t="shared" si="17"/>
        <v>0</v>
      </c>
      <c r="S90" s="19">
        <f t="shared" si="17"/>
        <v>0</v>
      </c>
      <c r="T90" s="19">
        <f t="shared" si="17"/>
        <v>0</v>
      </c>
      <c r="U90" s="26">
        <f t="shared" si="17"/>
        <v>0</v>
      </c>
      <c r="V90" s="26">
        <f t="shared" si="17"/>
        <v>0</v>
      </c>
    </row>
    <row r="91" spans="1:22" x14ac:dyDescent="0.25">
      <c r="A91" s="8"/>
      <c r="B91" s="116" t="s">
        <v>52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</row>
    <row r="92" spans="1:22" ht="60" x14ac:dyDescent="0.25">
      <c r="A92" s="8">
        <v>56</v>
      </c>
      <c r="B92" s="22" t="s">
        <v>53</v>
      </c>
      <c r="C92" s="17">
        <f>SUM(D92:V92)</f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</row>
    <row r="93" spans="1:22" s="15" customFormat="1" x14ac:dyDescent="0.25">
      <c r="A93" s="43">
        <v>1</v>
      </c>
      <c r="B93" s="51" t="s">
        <v>27</v>
      </c>
      <c r="C93" s="19">
        <f t="shared" ref="C93" si="18">SUM(C92)</f>
        <v>0</v>
      </c>
      <c r="D93" s="19">
        <f t="shared" ref="D93:V93" si="19">SUM(D92)</f>
        <v>0</v>
      </c>
      <c r="E93" s="19">
        <f t="shared" si="19"/>
        <v>0</v>
      </c>
      <c r="F93" s="19">
        <f t="shared" si="19"/>
        <v>0</v>
      </c>
      <c r="G93" s="19">
        <f t="shared" si="19"/>
        <v>0</v>
      </c>
      <c r="H93" s="19">
        <f t="shared" si="19"/>
        <v>0</v>
      </c>
      <c r="I93" s="19">
        <f t="shared" si="19"/>
        <v>0</v>
      </c>
      <c r="J93" s="19">
        <f t="shared" si="19"/>
        <v>0</v>
      </c>
      <c r="K93" s="19">
        <f t="shared" si="19"/>
        <v>0</v>
      </c>
      <c r="L93" s="19">
        <f t="shared" si="19"/>
        <v>0</v>
      </c>
      <c r="M93" s="19">
        <f t="shared" si="19"/>
        <v>0</v>
      </c>
      <c r="N93" s="19">
        <f t="shared" si="19"/>
        <v>0</v>
      </c>
      <c r="O93" s="19">
        <f t="shared" si="19"/>
        <v>0</v>
      </c>
      <c r="P93" s="19">
        <f t="shared" si="19"/>
        <v>0</v>
      </c>
      <c r="Q93" s="19">
        <f t="shared" si="19"/>
        <v>0</v>
      </c>
      <c r="R93" s="19">
        <f t="shared" si="19"/>
        <v>0</v>
      </c>
      <c r="S93" s="19">
        <f t="shared" si="19"/>
        <v>0</v>
      </c>
      <c r="T93" s="19">
        <f t="shared" si="19"/>
        <v>0</v>
      </c>
      <c r="U93" s="26">
        <f t="shared" si="19"/>
        <v>0</v>
      </c>
      <c r="V93" s="26">
        <f t="shared" si="19"/>
        <v>0</v>
      </c>
    </row>
    <row r="94" spans="1:22" s="15" customFormat="1" x14ac:dyDescent="0.25">
      <c r="A94" s="114" t="s">
        <v>64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</row>
    <row r="95" spans="1:22" s="15" customFormat="1" ht="135" x14ac:dyDescent="0.25">
      <c r="A95" s="8">
        <v>57</v>
      </c>
      <c r="B95" s="22" t="s">
        <v>142</v>
      </c>
      <c r="C95" s="17">
        <f>SUM(D95:V95)</f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</row>
    <row r="96" spans="1:22" s="15" customFormat="1" ht="75" x14ac:dyDescent="0.25">
      <c r="A96" s="8">
        <v>58</v>
      </c>
      <c r="B96" s="22" t="s">
        <v>65</v>
      </c>
      <c r="C96" s="17">
        <f>SUM(D96:V96)</f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</row>
    <row r="97" spans="1:22" s="15" customFormat="1" x14ac:dyDescent="0.25">
      <c r="A97" s="43">
        <v>2</v>
      </c>
      <c r="B97" s="51" t="s">
        <v>27</v>
      </c>
      <c r="C97" s="19">
        <f>SUM(C95,C96)</f>
        <v>0</v>
      </c>
      <c r="D97" s="19">
        <f t="shared" ref="D97:V97" si="20">SUM(D95,D96)</f>
        <v>0</v>
      </c>
      <c r="E97" s="19">
        <f t="shared" si="20"/>
        <v>0</v>
      </c>
      <c r="F97" s="19">
        <f t="shared" si="20"/>
        <v>0</v>
      </c>
      <c r="G97" s="19">
        <f t="shared" si="20"/>
        <v>0</v>
      </c>
      <c r="H97" s="19">
        <f t="shared" si="20"/>
        <v>0</v>
      </c>
      <c r="I97" s="19">
        <f t="shared" si="20"/>
        <v>0</v>
      </c>
      <c r="J97" s="19">
        <f t="shared" si="20"/>
        <v>0</v>
      </c>
      <c r="K97" s="19">
        <f t="shared" si="20"/>
        <v>0</v>
      </c>
      <c r="L97" s="19">
        <f t="shared" si="20"/>
        <v>0</v>
      </c>
      <c r="M97" s="19">
        <f t="shared" si="20"/>
        <v>0</v>
      </c>
      <c r="N97" s="19">
        <f t="shared" si="20"/>
        <v>0</v>
      </c>
      <c r="O97" s="19">
        <f t="shared" si="20"/>
        <v>0</v>
      </c>
      <c r="P97" s="19">
        <f t="shared" si="20"/>
        <v>0</v>
      </c>
      <c r="Q97" s="19">
        <f t="shared" si="20"/>
        <v>0</v>
      </c>
      <c r="R97" s="19">
        <f t="shared" si="20"/>
        <v>0</v>
      </c>
      <c r="S97" s="19">
        <f t="shared" si="20"/>
        <v>0</v>
      </c>
      <c r="T97" s="19">
        <f t="shared" si="20"/>
        <v>0</v>
      </c>
      <c r="U97" s="26">
        <f t="shared" si="20"/>
        <v>0</v>
      </c>
      <c r="V97" s="26">
        <f t="shared" si="20"/>
        <v>0</v>
      </c>
    </row>
    <row r="98" spans="1:22" x14ac:dyDescent="0.25">
      <c r="A98" s="8"/>
      <c r="B98" s="116" t="s">
        <v>57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</row>
    <row r="99" spans="1:22" ht="30" x14ac:dyDescent="0.25">
      <c r="A99" s="8">
        <v>59</v>
      </c>
      <c r="B99" s="22" t="s">
        <v>143</v>
      </c>
      <c r="C99" s="30">
        <f>SUM(D99:V99)</f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</row>
    <row r="100" spans="1:22" s="15" customFormat="1" x14ac:dyDescent="0.25">
      <c r="A100" s="43">
        <v>1</v>
      </c>
      <c r="B100" s="51" t="s">
        <v>27</v>
      </c>
      <c r="C100" s="19">
        <f>SUM(C99)</f>
        <v>0</v>
      </c>
      <c r="D100" s="19">
        <f t="shared" ref="D100:V100" si="21">SUM(D99)</f>
        <v>0</v>
      </c>
      <c r="E100" s="19">
        <f t="shared" si="21"/>
        <v>0</v>
      </c>
      <c r="F100" s="19">
        <f t="shared" si="21"/>
        <v>0</v>
      </c>
      <c r="G100" s="19">
        <f t="shared" si="21"/>
        <v>0</v>
      </c>
      <c r="H100" s="19">
        <f t="shared" si="21"/>
        <v>0</v>
      </c>
      <c r="I100" s="19">
        <f t="shared" si="21"/>
        <v>0</v>
      </c>
      <c r="J100" s="19">
        <f t="shared" si="21"/>
        <v>0</v>
      </c>
      <c r="K100" s="19">
        <f t="shared" si="21"/>
        <v>0</v>
      </c>
      <c r="L100" s="19">
        <f t="shared" si="21"/>
        <v>0</v>
      </c>
      <c r="M100" s="19">
        <f t="shared" si="21"/>
        <v>0</v>
      </c>
      <c r="N100" s="19">
        <f t="shared" si="21"/>
        <v>0</v>
      </c>
      <c r="O100" s="19">
        <f t="shared" si="21"/>
        <v>0</v>
      </c>
      <c r="P100" s="19">
        <f t="shared" si="21"/>
        <v>0</v>
      </c>
      <c r="Q100" s="19">
        <f t="shared" si="21"/>
        <v>0</v>
      </c>
      <c r="R100" s="19">
        <f t="shared" si="21"/>
        <v>0</v>
      </c>
      <c r="S100" s="19">
        <f t="shared" si="21"/>
        <v>0</v>
      </c>
      <c r="T100" s="19">
        <f t="shared" si="21"/>
        <v>0</v>
      </c>
      <c r="U100" s="26">
        <f t="shared" si="21"/>
        <v>0</v>
      </c>
      <c r="V100" s="26">
        <f t="shared" si="21"/>
        <v>0</v>
      </c>
    </row>
    <row r="101" spans="1:22" s="15" customFormat="1" x14ac:dyDescent="0.25">
      <c r="A101" s="43"/>
      <c r="B101" s="51" t="s">
        <v>30</v>
      </c>
      <c r="C101" s="19">
        <f>C100+C97+C93+C90</f>
        <v>0</v>
      </c>
      <c r="D101" s="19">
        <f t="shared" ref="D101:V101" si="22">D100+D97+D93+D90</f>
        <v>0</v>
      </c>
      <c r="E101" s="19">
        <f t="shared" si="22"/>
        <v>0</v>
      </c>
      <c r="F101" s="19">
        <f t="shared" si="22"/>
        <v>0</v>
      </c>
      <c r="G101" s="19">
        <f t="shared" si="22"/>
        <v>0</v>
      </c>
      <c r="H101" s="19">
        <f t="shared" si="22"/>
        <v>0</v>
      </c>
      <c r="I101" s="19">
        <f t="shared" si="22"/>
        <v>0</v>
      </c>
      <c r="J101" s="19">
        <f t="shared" si="22"/>
        <v>0</v>
      </c>
      <c r="K101" s="19">
        <f t="shared" si="22"/>
        <v>0</v>
      </c>
      <c r="L101" s="19">
        <f t="shared" si="22"/>
        <v>0</v>
      </c>
      <c r="M101" s="19">
        <f t="shared" si="22"/>
        <v>0</v>
      </c>
      <c r="N101" s="19">
        <f t="shared" si="22"/>
        <v>0</v>
      </c>
      <c r="O101" s="19">
        <f t="shared" si="22"/>
        <v>0</v>
      </c>
      <c r="P101" s="19">
        <f t="shared" si="22"/>
        <v>0</v>
      </c>
      <c r="Q101" s="19">
        <f t="shared" si="22"/>
        <v>0</v>
      </c>
      <c r="R101" s="19">
        <f t="shared" si="22"/>
        <v>0</v>
      </c>
      <c r="S101" s="19">
        <f t="shared" si="22"/>
        <v>0</v>
      </c>
      <c r="T101" s="19">
        <f t="shared" si="22"/>
        <v>0</v>
      </c>
      <c r="U101" s="19">
        <f t="shared" si="22"/>
        <v>0</v>
      </c>
      <c r="V101" s="19">
        <f t="shared" si="22"/>
        <v>0</v>
      </c>
    </row>
    <row r="102" spans="1:22" x14ac:dyDescent="0.25">
      <c r="A102" s="8"/>
      <c r="B102" s="114" t="s">
        <v>5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</row>
    <row r="103" spans="1:22" x14ac:dyDescent="0.25">
      <c r="A103" s="8"/>
      <c r="B103" s="116" t="s">
        <v>8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</row>
    <row r="104" spans="1:22" ht="51" x14ac:dyDescent="0.25">
      <c r="A104" s="8">
        <v>60</v>
      </c>
      <c r="B104" s="46" t="s">
        <v>144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ht="51" x14ac:dyDescent="0.25">
      <c r="A105" s="8">
        <v>61</v>
      </c>
      <c r="B105" s="46" t="s">
        <v>145</v>
      </c>
      <c r="C105" s="34">
        <v>0</v>
      </c>
      <c r="D105" s="34">
        <v>0</v>
      </c>
      <c r="E105" s="1" t="s">
        <v>175</v>
      </c>
      <c r="F105" s="1" t="s">
        <v>175</v>
      </c>
      <c r="G105" s="1" t="s">
        <v>175</v>
      </c>
      <c r="H105" s="1" t="s">
        <v>175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 t="s">
        <v>175</v>
      </c>
      <c r="R105" s="1" t="s">
        <v>175</v>
      </c>
      <c r="S105" s="1" t="s">
        <v>175</v>
      </c>
      <c r="T105" s="1" t="s">
        <v>175</v>
      </c>
      <c r="U105" s="1" t="s">
        <v>175</v>
      </c>
      <c r="V105" s="1" t="s">
        <v>175</v>
      </c>
    </row>
    <row r="106" spans="1:22" ht="27.75" customHeight="1" x14ac:dyDescent="0.25">
      <c r="A106" s="8">
        <v>62</v>
      </c>
      <c r="B106" s="46" t="s">
        <v>146</v>
      </c>
      <c r="C106" s="34">
        <v>0</v>
      </c>
      <c r="D106" s="34">
        <v>0</v>
      </c>
      <c r="E106" s="1" t="s">
        <v>175</v>
      </c>
      <c r="F106" s="1" t="s">
        <v>175</v>
      </c>
      <c r="G106" s="1" t="s">
        <v>175</v>
      </c>
      <c r="H106" s="1" t="s">
        <v>175</v>
      </c>
      <c r="I106" s="1" t="s">
        <v>175</v>
      </c>
      <c r="J106" s="1" t="s">
        <v>175</v>
      </c>
      <c r="K106" s="1" t="s">
        <v>175</v>
      </c>
      <c r="L106" s="1" t="s">
        <v>175</v>
      </c>
      <c r="M106" s="1" t="s">
        <v>175</v>
      </c>
      <c r="N106" s="1" t="s">
        <v>175</v>
      </c>
      <c r="O106" s="1" t="s">
        <v>175</v>
      </c>
      <c r="P106" s="1" t="s">
        <v>175</v>
      </c>
      <c r="Q106" s="1" t="s">
        <v>175</v>
      </c>
      <c r="R106" s="1" t="s">
        <v>175</v>
      </c>
      <c r="S106" s="1" t="s">
        <v>175</v>
      </c>
      <c r="T106" s="1" t="s">
        <v>175</v>
      </c>
      <c r="U106" s="1" t="s">
        <v>175</v>
      </c>
      <c r="V106" s="1" t="s">
        <v>175</v>
      </c>
    </row>
    <row r="107" spans="1:22" ht="38.25" x14ac:dyDescent="0.25">
      <c r="A107" s="8">
        <v>63</v>
      </c>
      <c r="B107" s="46" t="s">
        <v>147</v>
      </c>
      <c r="C107" s="34">
        <v>0</v>
      </c>
      <c r="D107" s="34">
        <v>0</v>
      </c>
      <c r="E107" s="1" t="s">
        <v>175</v>
      </c>
      <c r="F107" s="1" t="s">
        <v>175</v>
      </c>
      <c r="G107" s="1" t="s">
        <v>175</v>
      </c>
      <c r="H107" s="1" t="s">
        <v>175</v>
      </c>
      <c r="I107" s="1" t="s">
        <v>175</v>
      </c>
      <c r="J107" s="1" t="s">
        <v>175</v>
      </c>
      <c r="K107" s="1" t="s">
        <v>175</v>
      </c>
      <c r="L107" s="1" t="s">
        <v>175</v>
      </c>
      <c r="M107" s="1" t="s">
        <v>175</v>
      </c>
      <c r="N107" s="1" t="s">
        <v>175</v>
      </c>
      <c r="O107" s="1" t="s">
        <v>175</v>
      </c>
      <c r="P107" s="1" t="s">
        <v>175</v>
      </c>
      <c r="Q107" s="1" t="s">
        <v>175</v>
      </c>
      <c r="R107" s="1" t="s">
        <v>175</v>
      </c>
      <c r="S107" s="1" t="s">
        <v>175</v>
      </c>
      <c r="T107" s="1" t="s">
        <v>175</v>
      </c>
      <c r="U107" s="1" t="s">
        <v>175</v>
      </c>
      <c r="V107" s="1" t="s">
        <v>175</v>
      </c>
    </row>
    <row r="108" spans="1:22" s="15" customFormat="1" x14ac:dyDescent="0.25">
      <c r="A108" s="43">
        <v>4</v>
      </c>
      <c r="B108" s="51" t="s">
        <v>27</v>
      </c>
      <c r="C108" s="19">
        <f t="shared" ref="C108:V108" si="23">SUM(C104:C107)</f>
        <v>0</v>
      </c>
      <c r="D108" s="19">
        <f t="shared" si="23"/>
        <v>0</v>
      </c>
      <c r="E108" s="19">
        <f t="shared" si="23"/>
        <v>0</v>
      </c>
      <c r="F108" s="19">
        <f t="shared" si="23"/>
        <v>0</v>
      </c>
      <c r="G108" s="19">
        <f t="shared" si="23"/>
        <v>0</v>
      </c>
      <c r="H108" s="19">
        <f t="shared" si="23"/>
        <v>0</v>
      </c>
      <c r="I108" s="19">
        <f t="shared" si="23"/>
        <v>0</v>
      </c>
      <c r="J108" s="19">
        <f t="shared" si="23"/>
        <v>0</v>
      </c>
      <c r="K108" s="19">
        <f t="shared" si="23"/>
        <v>0</v>
      </c>
      <c r="L108" s="19">
        <f t="shared" si="23"/>
        <v>0</v>
      </c>
      <c r="M108" s="19">
        <f t="shared" si="23"/>
        <v>0</v>
      </c>
      <c r="N108" s="19">
        <f t="shared" si="23"/>
        <v>0</v>
      </c>
      <c r="O108" s="19">
        <f t="shared" si="23"/>
        <v>0</v>
      </c>
      <c r="P108" s="19">
        <f t="shared" si="23"/>
        <v>0</v>
      </c>
      <c r="Q108" s="19">
        <f t="shared" si="23"/>
        <v>0</v>
      </c>
      <c r="R108" s="19">
        <f t="shared" si="23"/>
        <v>0</v>
      </c>
      <c r="S108" s="19">
        <f t="shared" si="23"/>
        <v>0</v>
      </c>
      <c r="T108" s="19">
        <f t="shared" si="23"/>
        <v>0</v>
      </c>
      <c r="U108" s="26">
        <f t="shared" si="23"/>
        <v>0</v>
      </c>
      <c r="V108" s="26">
        <f t="shared" si="23"/>
        <v>0</v>
      </c>
    </row>
    <row r="109" spans="1:22" x14ac:dyDescent="0.25">
      <c r="A109" s="6"/>
      <c r="B109" s="116" t="s">
        <v>22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</row>
    <row r="110" spans="1:22" ht="30" x14ac:dyDescent="0.25">
      <c r="A110" s="8">
        <v>64</v>
      </c>
      <c r="B110" s="21" t="s">
        <v>148</v>
      </c>
      <c r="C110" s="17">
        <f t="shared" ref="C110:C120" si="24">SUM(D110:V110)</f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</row>
    <row r="111" spans="1:22" ht="31.5" customHeight="1" x14ac:dyDescent="0.25">
      <c r="A111" s="8">
        <v>65</v>
      </c>
      <c r="B111" s="23" t="s">
        <v>149</v>
      </c>
      <c r="C111" s="17">
        <f t="shared" si="24"/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</row>
    <row r="112" spans="1:22" ht="31.5" customHeight="1" x14ac:dyDescent="0.25">
      <c r="A112" s="8">
        <v>66</v>
      </c>
      <c r="B112" s="23" t="s">
        <v>150</v>
      </c>
      <c r="C112" s="17">
        <f t="shared" si="24"/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</row>
    <row r="113" spans="1:22" ht="60" x14ac:dyDescent="0.25">
      <c r="A113" s="8">
        <v>67</v>
      </c>
      <c r="B113" s="21" t="s">
        <v>151</v>
      </c>
      <c r="C113" s="17">
        <f t="shared" si="24"/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</row>
    <row r="114" spans="1:22" ht="90" x14ac:dyDescent="0.25">
      <c r="A114" s="8">
        <v>68</v>
      </c>
      <c r="B114" s="23" t="s">
        <v>152</v>
      </c>
      <c r="C114" s="17">
        <f t="shared" si="24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</row>
    <row r="115" spans="1:22" ht="60.75" customHeight="1" x14ac:dyDescent="0.25">
      <c r="A115" s="8">
        <v>69</v>
      </c>
      <c r="B115" s="23" t="s">
        <v>41</v>
      </c>
      <c r="C115" s="17">
        <f t="shared" si="24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</row>
    <row r="116" spans="1:22" ht="33" customHeight="1" x14ac:dyDescent="0.25">
      <c r="A116" s="8">
        <v>70</v>
      </c>
      <c r="B116" s="23" t="s">
        <v>153</v>
      </c>
      <c r="C116" s="17">
        <f t="shared" si="24"/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</row>
    <row r="117" spans="1:22" s="16" customFormat="1" ht="30" x14ac:dyDescent="0.25">
      <c r="A117" s="8">
        <v>71</v>
      </c>
      <c r="B117" s="53" t="s">
        <v>154</v>
      </c>
      <c r="C117" s="25">
        <f t="shared" si="24"/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</row>
    <row r="118" spans="1:22" ht="120" x14ac:dyDescent="0.25">
      <c r="A118" s="8">
        <v>72</v>
      </c>
      <c r="B118" s="21" t="s">
        <v>155</v>
      </c>
      <c r="C118" s="17">
        <f t="shared" si="24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</row>
    <row r="119" spans="1:22" ht="45" x14ac:dyDescent="0.25">
      <c r="A119" s="8">
        <v>73</v>
      </c>
      <c r="B119" s="21" t="s">
        <v>156</v>
      </c>
      <c r="C119" s="17">
        <f t="shared" si="24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</row>
    <row r="120" spans="1:22" ht="30" x14ac:dyDescent="0.25">
      <c r="A120" s="8">
        <v>74</v>
      </c>
      <c r="B120" s="21" t="s">
        <v>50</v>
      </c>
      <c r="C120" s="17">
        <f t="shared" si="24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</row>
    <row r="121" spans="1:22" s="15" customFormat="1" x14ac:dyDescent="0.25">
      <c r="A121" s="43">
        <v>11</v>
      </c>
      <c r="B121" s="51" t="s">
        <v>27</v>
      </c>
      <c r="C121" s="19">
        <f t="shared" ref="C121:V121" si="25">SUM(C110:C120)</f>
        <v>0</v>
      </c>
      <c r="D121" s="19">
        <f>SUM(D110:D120)</f>
        <v>0</v>
      </c>
      <c r="E121" s="19">
        <f t="shared" si="25"/>
        <v>0</v>
      </c>
      <c r="F121" s="19">
        <f t="shared" si="25"/>
        <v>0</v>
      </c>
      <c r="G121" s="19">
        <f t="shared" si="25"/>
        <v>0</v>
      </c>
      <c r="H121" s="19">
        <f t="shared" si="25"/>
        <v>0</v>
      </c>
      <c r="I121" s="19">
        <f t="shared" si="25"/>
        <v>0</v>
      </c>
      <c r="J121" s="19">
        <f t="shared" si="25"/>
        <v>0</v>
      </c>
      <c r="K121" s="19">
        <f t="shared" si="25"/>
        <v>0</v>
      </c>
      <c r="L121" s="19">
        <f t="shared" si="25"/>
        <v>0</v>
      </c>
      <c r="M121" s="19">
        <f t="shared" si="25"/>
        <v>0</v>
      </c>
      <c r="N121" s="19">
        <f t="shared" si="25"/>
        <v>0</v>
      </c>
      <c r="O121" s="19">
        <f t="shared" si="25"/>
        <v>0</v>
      </c>
      <c r="P121" s="19">
        <f t="shared" si="25"/>
        <v>0</v>
      </c>
      <c r="Q121" s="19">
        <f t="shared" si="25"/>
        <v>0</v>
      </c>
      <c r="R121" s="19">
        <f t="shared" si="25"/>
        <v>0</v>
      </c>
      <c r="S121" s="19">
        <f t="shared" si="25"/>
        <v>0</v>
      </c>
      <c r="T121" s="19">
        <f t="shared" si="25"/>
        <v>0</v>
      </c>
      <c r="U121" s="26">
        <f t="shared" si="25"/>
        <v>0</v>
      </c>
      <c r="V121" s="26">
        <f t="shared" si="25"/>
        <v>0</v>
      </c>
    </row>
    <row r="122" spans="1:22" s="15" customFormat="1" x14ac:dyDescent="0.25">
      <c r="A122" s="43"/>
      <c r="B122" s="51" t="s">
        <v>31</v>
      </c>
      <c r="C122" s="19">
        <f t="shared" ref="C122:V122" si="26">C121+C108</f>
        <v>0</v>
      </c>
      <c r="D122" s="19">
        <f t="shared" si="26"/>
        <v>0</v>
      </c>
      <c r="E122" s="19">
        <f t="shared" si="26"/>
        <v>0</v>
      </c>
      <c r="F122" s="19">
        <f t="shared" si="26"/>
        <v>0</v>
      </c>
      <c r="G122" s="19">
        <f t="shared" si="26"/>
        <v>0</v>
      </c>
      <c r="H122" s="19">
        <f t="shared" si="26"/>
        <v>0</v>
      </c>
      <c r="I122" s="19">
        <f t="shared" si="26"/>
        <v>0</v>
      </c>
      <c r="J122" s="19">
        <f t="shared" si="26"/>
        <v>0</v>
      </c>
      <c r="K122" s="19">
        <f t="shared" si="26"/>
        <v>0</v>
      </c>
      <c r="L122" s="19">
        <f t="shared" si="26"/>
        <v>0</v>
      </c>
      <c r="M122" s="19">
        <f t="shared" si="26"/>
        <v>0</v>
      </c>
      <c r="N122" s="19">
        <f t="shared" si="26"/>
        <v>0</v>
      </c>
      <c r="O122" s="19">
        <f t="shared" si="26"/>
        <v>0</v>
      </c>
      <c r="P122" s="19">
        <f t="shared" si="26"/>
        <v>0</v>
      </c>
      <c r="Q122" s="19">
        <f t="shared" si="26"/>
        <v>0</v>
      </c>
      <c r="R122" s="19">
        <f t="shared" si="26"/>
        <v>0</v>
      </c>
      <c r="S122" s="19">
        <f t="shared" si="26"/>
        <v>0</v>
      </c>
      <c r="T122" s="19">
        <f t="shared" si="26"/>
        <v>0</v>
      </c>
      <c r="U122" s="26">
        <f t="shared" si="26"/>
        <v>0</v>
      </c>
      <c r="V122" s="26">
        <f t="shared" si="26"/>
        <v>0</v>
      </c>
    </row>
    <row r="123" spans="1:22" x14ac:dyDescent="0.25">
      <c r="A123" s="8"/>
      <c r="B123" s="114" t="s">
        <v>6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</row>
    <row r="124" spans="1:22" x14ac:dyDescent="0.25">
      <c r="A124" s="8"/>
      <c r="B124" s="114" t="s">
        <v>26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</row>
    <row r="125" spans="1:22" ht="30" x14ac:dyDescent="0.25">
      <c r="A125" s="39">
        <v>75</v>
      </c>
      <c r="B125" s="65" t="s">
        <v>43</v>
      </c>
      <c r="C125" s="17">
        <f t="shared" ref="C125:C160" si="27">SUM(D125:V125)</f>
        <v>0</v>
      </c>
      <c r="D125" s="17">
        <v>0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x14ac:dyDescent="0.25">
      <c r="A126" s="39"/>
      <c r="B126" s="54" t="s">
        <v>157</v>
      </c>
      <c r="C126" s="17">
        <f t="shared" si="27"/>
        <v>0</v>
      </c>
      <c r="D126" s="17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45" x14ac:dyDescent="0.25">
      <c r="A127" s="39">
        <v>76</v>
      </c>
      <c r="B127" s="65" t="s">
        <v>67</v>
      </c>
      <c r="C127" s="17">
        <f t="shared" si="27"/>
        <v>0</v>
      </c>
      <c r="D127" s="17">
        <v>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90" x14ac:dyDescent="0.25">
      <c r="A128" s="39"/>
      <c r="B128" s="54" t="s">
        <v>40</v>
      </c>
      <c r="C128" s="17">
        <f t="shared" si="27"/>
        <v>0</v>
      </c>
      <c r="D128" s="17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5" x14ac:dyDescent="0.25">
      <c r="A129" s="39"/>
      <c r="B129" s="54" t="s">
        <v>133</v>
      </c>
      <c r="C129" s="17">
        <f t="shared" si="27"/>
        <v>0</v>
      </c>
      <c r="D129" s="17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x14ac:dyDescent="0.25">
      <c r="A130" s="39">
        <v>77</v>
      </c>
      <c r="B130" s="65" t="s">
        <v>137</v>
      </c>
      <c r="C130" s="17">
        <f t="shared" si="27"/>
        <v>0</v>
      </c>
      <c r="D130" s="17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x14ac:dyDescent="0.25">
      <c r="A131" s="39">
        <v>78</v>
      </c>
      <c r="B131" s="65" t="s">
        <v>132</v>
      </c>
      <c r="C131" s="17">
        <f t="shared" si="27"/>
        <v>0</v>
      </c>
      <c r="D131" s="17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45" x14ac:dyDescent="0.25">
      <c r="A132" s="39"/>
      <c r="B132" s="54" t="s">
        <v>20</v>
      </c>
      <c r="C132" s="17">
        <f t="shared" si="27"/>
        <v>0</v>
      </c>
      <c r="D132" s="17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0" x14ac:dyDescent="0.25">
      <c r="A133" s="39"/>
      <c r="B133" s="54" t="s">
        <v>129</v>
      </c>
      <c r="C133" s="17">
        <f t="shared" si="27"/>
        <v>0</v>
      </c>
      <c r="D133" s="17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60" x14ac:dyDescent="0.25">
      <c r="A134" s="39">
        <v>79</v>
      </c>
      <c r="B134" s="65" t="s">
        <v>11</v>
      </c>
      <c r="C134" s="17">
        <f t="shared" si="27"/>
        <v>0</v>
      </c>
      <c r="D134" s="17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90" x14ac:dyDescent="0.25">
      <c r="A135" s="39">
        <v>80</v>
      </c>
      <c r="B135" s="65" t="s">
        <v>158</v>
      </c>
      <c r="C135" s="17">
        <f t="shared" si="27"/>
        <v>0</v>
      </c>
      <c r="D135" s="17">
        <v>0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30" x14ac:dyDescent="0.25">
      <c r="A136" s="39"/>
      <c r="B136" s="54" t="s">
        <v>131</v>
      </c>
      <c r="C136" s="17">
        <f t="shared" si="27"/>
        <v>0</v>
      </c>
      <c r="D136" s="17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5" x14ac:dyDescent="0.25">
      <c r="A137" s="39"/>
      <c r="B137" s="54" t="s">
        <v>159</v>
      </c>
      <c r="C137" s="17">
        <f t="shared" si="27"/>
        <v>0</v>
      </c>
      <c r="D137" s="17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60" x14ac:dyDescent="0.25">
      <c r="A138" s="39">
        <v>81</v>
      </c>
      <c r="B138" s="65" t="s">
        <v>127</v>
      </c>
      <c r="C138" s="17">
        <f t="shared" si="27"/>
        <v>0</v>
      </c>
      <c r="D138" s="17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60" x14ac:dyDescent="0.25">
      <c r="A139" s="39"/>
      <c r="B139" s="54" t="s">
        <v>10</v>
      </c>
      <c r="C139" s="17">
        <f t="shared" si="27"/>
        <v>0</v>
      </c>
      <c r="D139" s="17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30" x14ac:dyDescent="0.25">
      <c r="A140" s="39"/>
      <c r="B140" s="54" t="s">
        <v>136</v>
      </c>
      <c r="C140" s="17">
        <f t="shared" si="27"/>
        <v>0</v>
      </c>
      <c r="D140" s="17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x14ac:dyDescent="0.25">
      <c r="A141" s="39"/>
      <c r="B141" s="54" t="s">
        <v>18</v>
      </c>
      <c r="C141" s="17">
        <f t="shared" si="27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90" x14ac:dyDescent="0.25">
      <c r="A142" s="39"/>
      <c r="B142" s="54" t="s">
        <v>21</v>
      </c>
      <c r="C142" s="17">
        <f t="shared" si="27"/>
        <v>0</v>
      </c>
      <c r="D142" s="17">
        <v>0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30" x14ac:dyDescent="0.25">
      <c r="A143" s="39"/>
      <c r="B143" s="54" t="s">
        <v>19</v>
      </c>
      <c r="C143" s="17">
        <f t="shared" si="27"/>
        <v>0</v>
      </c>
      <c r="D143" s="17">
        <v>0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60" x14ac:dyDescent="0.25">
      <c r="A144" s="39">
        <v>82</v>
      </c>
      <c r="B144" s="65" t="s">
        <v>66</v>
      </c>
      <c r="C144" s="17">
        <f t="shared" si="27"/>
        <v>0</v>
      </c>
      <c r="D144" s="17"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45" x14ac:dyDescent="0.25">
      <c r="A145" s="39">
        <v>83</v>
      </c>
      <c r="B145" s="65" t="s">
        <v>36</v>
      </c>
      <c r="C145" s="17">
        <f t="shared" si="27"/>
        <v>0</v>
      </c>
      <c r="D145" s="17">
        <v>0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x14ac:dyDescent="0.25">
      <c r="A146" s="39">
        <v>84</v>
      </c>
      <c r="B146" s="65" t="s">
        <v>138</v>
      </c>
      <c r="C146" s="17">
        <f t="shared" si="27"/>
        <v>0</v>
      </c>
      <c r="D146" s="17">
        <v>0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45" x14ac:dyDescent="0.25">
      <c r="A147" s="39">
        <v>85</v>
      </c>
      <c r="B147" s="65" t="s">
        <v>15</v>
      </c>
      <c r="C147" s="17">
        <f t="shared" si="27"/>
        <v>0</v>
      </c>
      <c r="D147" s="17">
        <v>0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75" x14ac:dyDescent="0.25">
      <c r="A148" s="39">
        <v>86</v>
      </c>
      <c r="B148" s="65" t="s">
        <v>17</v>
      </c>
      <c r="C148" s="17">
        <f t="shared" si="27"/>
        <v>0</v>
      </c>
      <c r="D148" s="17">
        <v>0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104.25" customHeight="1" x14ac:dyDescent="0.25">
      <c r="A149" s="39">
        <v>87</v>
      </c>
      <c r="B149" s="66" t="s">
        <v>160</v>
      </c>
      <c r="C149" s="17">
        <f t="shared" si="27"/>
        <v>0</v>
      </c>
      <c r="D149" s="17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45" x14ac:dyDescent="0.25">
      <c r="A150" s="39">
        <v>88</v>
      </c>
      <c r="B150" s="65" t="s">
        <v>16</v>
      </c>
      <c r="C150" s="17">
        <f t="shared" si="27"/>
        <v>0</v>
      </c>
      <c r="D150" s="17">
        <v>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5" x14ac:dyDescent="0.25">
      <c r="A151" s="39">
        <v>89</v>
      </c>
      <c r="B151" s="65" t="s">
        <v>161</v>
      </c>
      <c r="C151" s="17">
        <f t="shared" si="27"/>
        <v>0</v>
      </c>
      <c r="D151" s="17">
        <v>0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30" x14ac:dyDescent="0.25">
      <c r="A152" s="39">
        <v>90</v>
      </c>
      <c r="B152" s="65" t="s">
        <v>162</v>
      </c>
      <c r="C152" s="17">
        <f t="shared" si="27"/>
        <v>0</v>
      </c>
      <c r="D152" s="17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30" x14ac:dyDescent="0.25">
      <c r="A153" s="39">
        <v>91</v>
      </c>
      <c r="B153" s="65" t="s">
        <v>13</v>
      </c>
      <c r="C153" s="17">
        <f t="shared" si="27"/>
        <v>0</v>
      </c>
      <c r="D153" s="17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39">
        <v>92</v>
      </c>
      <c r="B154" s="65" t="s">
        <v>163</v>
      </c>
      <c r="C154" s="17">
        <f t="shared" si="27"/>
        <v>0</v>
      </c>
      <c r="D154" s="17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5" x14ac:dyDescent="0.25">
      <c r="A155" s="39">
        <v>93</v>
      </c>
      <c r="B155" s="65" t="s">
        <v>164</v>
      </c>
      <c r="C155" s="17">
        <f t="shared" si="27"/>
        <v>0</v>
      </c>
      <c r="D155" s="17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39">
        <v>94</v>
      </c>
      <c r="B156" s="65" t="s">
        <v>165</v>
      </c>
      <c r="C156" s="17">
        <f t="shared" si="27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45" x14ac:dyDescent="0.25">
      <c r="A157" s="39">
        <v>95</v>
      </c>
      <c r="B157" s="65" t="s">
        <v>12</v>
      </c>
      <c r="C157" s="17">
        <f t="shared" si="27"/>
        <v>0</v>
      </c>
      <c r="D157" s="17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30" x14ac:dyDescent="0.25">
      <c r="A158" s="39">
        <v>96</v>
      </c>
      <c r="B158" s="65" t="s">
        <v>166</v>
      </c>
      <c r="C158" s="17">
        <f t="shared" si="27"/>
        <v>0</v>
      </c>
      <c r="D158" s="17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45" x14ac:dyDescent="0.25">
      <c r="A159" s="39">
        <v>97</v>
      </c>
      <c r="B159" s="65" t="s">
        <v>35</v>
      </c>
      <c r="C159" s="17">
        <f t="shared" si="27"/>
        <v>0</v>
      </c>
      <c r="D159" s="17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30" x14ac:dyDescent="0.25">
      <c r="A160" s="39">
        <v>98</v>
      </c>
      <c r="B160" s="65" t="s">
        <v>167</v>
      </c>
      <c r="C160" s="17">
        <f t="shared" si="27"/>
        <v>0</v>
      </c>
      <c r="D160" s="17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s="15" customFormat="1" x14ac:dyDescent="0.25">
      <c r="A161" s="43">
        <v>24</v>
      </c>
      <c r="B161" s="51" t="s">
        <v>27</v>
      </c>
      <c r="C161" s="19">
        <f t="shared" ref="C161:V161" si="28">SUM(C125:C160)</f>
        <v>0</v>
      </c>
      <c r="D161" s="19">
        <f t="shared" si="28"/>
        <v>0</v>
      </c>
      <c r="E161" s="19">
        <f t="shared" si="28"/>
        <v>0</v>
      </c>
      <c r="F161" s="19">
        <f t="shared" si="28"/>
        <v>0</v>
      </c>
      <c r="G161" s="19">
        <f t="shared" si="28"/>
        <v>0</v>
      </c>
      <c r="H161" s="19">
        <f t="shared" si="28"/>
        <v>0</v>
      </c>
      <c r="I161" s="19">
        <f t="shared" si="28"/>
        <v>0</v>
      </c>
      <c r="J161" s="19">
        <f t="shared" si="28"/>
        <v>0</v>
      </c>
      <c r="K161" s="19">
        <f t="shared" si="28"/>
        <v>0</v>
      </c>
      <c r="L161" s="19">
        <f t="shared" si="28"/>
        <v>0</v>
      </c>
      <c r="M161" s="19">
        <f t="shared" si="28"/>
        <v>0</v>
      </c>
      <c r="N161" s="19">
        <f t="shared" si="28"/>
        <v>0</v>
      </c>
      <c r="O161" s="19">
        <f t="shared" si="28"/>
        <v>0</v>
      </c>
      <c r="P161" s="19">
        <f t="shared" si="28"/>
        <v>0</v>
      </c>
      <c r="Q161" s="19">
        <f t="shared" si="28"/>
        <v>0</v>
      </c>
      <c r="R161" s="19">
        <f t="shared" si="28"/>
        <v>0</v>
      </c>
      <c r="S161" s="19">
        <f t="shared" si="28"/>
        <v>0</v>
      </c>
      <c r="T161" s="19">
        <f t="shared" si="28"/>
        <v>0</v>
      </c>
      <c r="U161" s="26">
        <f t="shared" si="28"/>
        <v>0</v>
      </c>
      <c r="V161" s="26">
        <f t="shared" si="28"/>
        <v>0</v>
      </c>
    </row>
    <row r="162" spans="1:22" x14ac:dyDescent="0.25">
      <c r="A162" s="8"/>
      <c r="B162" s="114" t="s">
        <v>34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</row>
    <row r="163" spans="1:22" ht="75" x14ac:dyDescent="0.25">
      <c r="A163" s="8">
        <v>99</v>
      </c>
      <c r="B163" s="22" t="s">
        <v>168</v>
      </c>
      <c r="C163" s="17">
        <f>SUM(D163:V163)</f>
        <v>0</v>
      </c>
      <c r="D163" s="17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>
        <v>100</v>
      </c>
      <c r="B164" s="22" t="s">
        <v>47</v>
      </c>
      <c r="C164" s="17">
        <f>SUM(D164:V164)</f>
        <v>0</v>
      </c>
      <c r="D164" s="17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x14ac:dyDescent="0.25">
      <c r="A165" s="8">
        <v>101</v>
      </c>
      <c r="B165" s="22" t="s">
        <v>69</v>
      </c>
      <c r="C165" s="17">
        <f>SUM(D165:V165)</f>
        <v>0</v>
      </c>
      <c r="D165" s="17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s="15" customFormat="1" x14ac:dyDescent="0.25">
      <c r="A166" s="43">
        <v>3</v>
      </c>
      <c r="B166" s="51" t="s">
        <v>27</v>
      </c>
      <c r="C166" s="19">
        <f>SUM(C163:C165)</f>
        <v>0</v>
      </c>
      <c r="D166" s="19">
        <f t="shared" ref="D166:V166" si="29">SUM(D163:D165)</f>
        <v>0</v>
      </c>
      <c r="E166" s="19">
        <f t="shared" si="29"/>
        <v>0</v>
      </c>
      <c r="F166" s="19">
        <f t="shared" si="29"/>
        <v>0</v>
      </c>
      <c r="G166" s="19">
        <f t="shared" si="29"/>
        <v>0</v>
      </c>
      <c r="H166" s="19">
        <f t="shared" si="29"/>
        <v>0</v>
      </c>
      <c r="I166" s="19">
        <f t="shared" si="29"/>
        <v>0</v>
      </c>
      <c r="J166" s="19">
        <f t="shared" si="29"/>
        <v>0</v>
      </c>
      <c r="K166" s="19">
        <f t="shared" si="29"/>
        <v>0</v>
      </c>
      <c r="L166" s="19">
        <f t="shared" si="29"/>
        <v>0</v>
      </c>
      <c r="M166" s="19">
        <f t="shared" si="29"/>
        <v>0</v>
      </c>
      <c r="N166" s="19">
        <f t="shared" si="29"/>
        <v>0</v>
      </c>
      <c r="O166" s="19">
        <f t="shared" si="29"/>
        <v>0</v>
      </c>
      <c r="P166" s="19">
        <f t="shared" si="29"/>
        <v>0</v>
      </c>
      <c r="Q166" s="19">
        <f t="shared" si="29"/>
        <v>0</v>
      </c>
      <c r="R166" s="19">
        <f t="shared" si="29"/>
        <v>0</v>
      </c>
      <c r="S166" s="19">
        <f t="shared" si="29"/>
        <v>0</v>
      </c>
      <c r="T166" s="19">
        <f t="shared" si="29"/>
        <v>0</v>
      </c>
      <c r="U166" s="26">
        <f t="shared" si="29"/>
        <v>0</v>
      </c>
      <c r="V166" s="26">
        <f t="shared" si="29"/>
        <v>0</v>
      </c>
    </row>
    <row r="167" spans="1:22" x14ac:dyDescent="0.25">
      <c r="A167" s="8"/>
      <c r="B167" s="114" t="s">
        <v>38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</row>
    <row r="168" spans="1:22" ht="75" x14ac:dyDescent="0.25">
      <c r="A168" s="8">
        <v>102</v>
      </c>
      <c r="B168" s="22" t="s">
        <v>39</v>
      </c>
      <c r="C168" s="17">
        <f>SUM(D168:V168)</f>
        <v>0</v>
      </c>
      <c r="D168" s="17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30" x14ac:dyDescent="0.25">
      <c r="A169" s="8">
        <v>103</v>
      </c>
      <c r="B169" s="22" t="s">
        <v>48</v>
      </c>
      <c r="C169" s="17">
        <f>SUM(D169:V169)</f>
        <v>0</v>
      </c>
      <c r="D169" s="17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75" x14ac:dyDescent="0.25">
      <c r="A170" s="8">
        <v>104</v>
      </c>
      <c r="B170" s="22" t="s">
        <v>49</v>
      </c>
      <c r="C170" s="17">
        <f>SUM(D170:V170)</f>
        <v>0</v>
      </c>
      <c r="D170" s="17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s="15" customFormat="1" x14ac:dyDescent="0.25">
      <c r="A171" s="43">
        <v>3</v>
      </c>
      <c r="B171" s="51" t="s">
        <v>27</v>
      </c>
      <c r="C171" s="19">
        <f>SUM(C168:C170)</f>
        <v>0</v>
      </c>
      <c r="D171" s="19">
        <f t="shared" ref="D171:V171" si="30">SUM(D168:D170)</f>
        <v>0</v>
      </c>
      <c r="E171" s="19">
        <f t="shared" si="30"/>
        <v>0</v>
      </c>
      <c r="F171" s="19">
        <f t="shared" si="30"/>
        <v>0</v>
      </c>
      <c r="G171" s="19">
        <f t="shared" si="30"/>
        <v>0</v>
      </c>
      <c r="H171" s="19">
        <f t="shared" si="30"/>
        <v>0</v>
      </c>
      <c r="I171" s="19">
        <f t="shared" si="30"/>
        <v>0</v>
      </c>
      <c r="J171" s="19">
        <f t="shared" si="30"/>
        <v>0</v>
      </c>
      <c r="K171" s="19">
        <f t="shared" si="30"/>
        <v>0</v>
      </c>
      <c r="L171" s="19">
        <f t="shared" si="30"/>
        <v>0</v>
      </c>
      <c r="M171" s="19">
        <f t="shared" si="30"/>
        <v>0</v>
      </c>
      <c r="N171" s="19">
        <f t="shared" si="30"/>
        <v>0</v>
      </c>
      <c r="O171" s="19">
        <f t="shared" si="30"/>
        <v>0</v>
      </c>
      <c r="P171" s="19">
        <f t="shared" si="30"/>
        <v>0</v>
      </c>
      <c r="Q171" s="19">
        <f t="shared" si="30"/>
        <v>0</v>
      </c>
      <c r="R171" s="19">
        <f t="shared" si="30"/>
        <v>0</v>
      </c>
      <c r="S171" s="19">
        <f t="shared" si="30"/>
        <v>0</v>
      </c>
      <c r="T171" s="19">
        <f t="shared" si="30"/>
        <v>0</v>
      </c>
      <c r="U171" s="26">
        <f t="shared" si="30"/>
        <v>0</v>
      </c>
      <c r="V171" s="26">
        <f t="shared" si="30"/>
        <v>0</v>
      </c>
    </row>
    <row r="172" spans="1:22" s="57" customFormat="1" x14ac:dyDescent="0.25">
      <c r="A172" s="56"/>
      <c r="B172" s="132" t="s">
        <v>56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</row>
    <row r="173" spans="1:22" s="57" customFormat="1" ht="30" x14ac:dyDescent="0.25">
      <c r="A173" s="56">
        <v>105</v>
      </c>
      <c r="B173" s="63" t="s">
        <v>179</v>
      </c>
      <c r="C173" s="58">
        <v>0</v>
      </c>
      <c r="D173" s="1" t="s">
        <v>175</v>
      </c>
      <c r="E173" s="17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57" customFormat="1" ht="30" x14ac:dyDescent="0.25">
      <c r="A174" s="56">
        <v>106</v>
      </c>
      <c r="B174" s="63" t="s">
        <v>180</v>
      </c>
      <c r="C174" s="58">
        <v>0</v>
      </c>
      <c r="D174" s="1" t="s">
        <v>175</v>
      </c>
      <c r="E174" s="17">
        <v>0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s="57" customFormat="1" ht="45" x14ac:dyDescent="0.25">
      <c r="A175" s="56">
        <v>107</v>
      </c>
      <c r="B175" s="63" t="s">
        <v>72</v>
      </c>
      <c r="C175" s="58">
        <v>0</v>
      </c>
      <c r="D175" s="1" t="s">
        <v>175</v>
      </c>
      <c r="E175" s="17">
        <v>0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s="57" customFormat="1" ht="90" x14ac:dyDescent="0.25">
      <c r="A176" s="56">
        <v>108</v>
      </c>
      <c r="B176" s="63" t="s">
        <v>181</v>
      </c>
      <c r="C176" s="58">
        <v>0</v>
      </c>
      <c r="D176" s="1" t="s">
        <v>175</v>
      </c>
      <c r="E176" s="17">
        <v>0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62" customFormat="1" x14ac:dyDescent="0.25">
      <c r="A177" s="59">
        <v>4</v>
      </c>
      <c r="B177" s="60" t="s">
        <v>27</v>
      </c>
      <c r="C177" s="64">
        <f t="shared" ref="C177:V177" si="31">SUM(C173:C173)</f>
        <v>0</v>
      </c>
      <c r="D177" s="64">
        <f t="shared" si="31"/>
        <v>0</v>
      </c>
      <c r="E177" s="64">
        <f t="shared" si="31"/>
        <v>0</v>
      </c>
      <c r="F177" s="64">
        <f t="shared" si="31"/>
        <v>0</v>
      </c>
      <c r="G177" s="64">
        <f t="shared" si="31"/>
        <v>0</v>
      </c>
      <c r="H177" s="64">
        <f t="shared" si="31"/>
        <v>0</v>
      </c>
      <c r="I177" s="64">
        <f t="shared" si="31"/>
        <v>0</v>
      </c>
      <c r="J177" s="64">
        <f t="shared" si="31"/>
        <v>0</v>
      </c>
      <c r="K177" s="64">
        <f t="shared" si="31"/>
        <v>0</v>
      </c>
      <c r="L177" s="64">
        <f t="shared" si="31"/>
        <v>0</v>
      </c>
      <c r="M177" s="64">
        <f t="shared" si="31"/>
        <v>0</v>
      </c>
      <c r="N177" s="64">
        <f t="shared" si="31"/>
        <v>0</v>
      </c>
      <c r="O177" s="64">
        <f t="shared" si="31"/>
        <v>0</v>
      </c>
      <c r="P177" s="64">
        <f t="shared" si="31"/>
        <v>0</v>
      </c>
      <c r="Q177" s="64">
        <f t="shared" si="31"/>
        <v>0</v>
      </c>
      <c r="R177" s="64">
        <f t="shared" si="31"/>
        <v>0</v>
      </c>
      <c r="S177" s="64">
        <f t="shared" si="31"/>
        <v>0</v>
      </c>
      <c r="T177" s="64">
        <f t="shared" si="31"/>
        <v>0</v>
      </c>
      <c r="U177" s="64">
        <f t="shared" si="31"/>
        <v>0</v>
      </c>
      <c r="V177" s="64">
        <f t="shared" si="31"/>
        <v>0</v>
      </c>
    </row>
    <row r="178" spans="1:22" x14ac:dyDescent="0.25">
      <c r="A178" s="8"/>
      <c r="B178" s="114" t="s">
        <v>172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</row>
    <row r="179" spans="1:22" ht="45" x14ac:dyDescent="0.25">
      <c r="A179" s="8">
        <v>109</v>
      </c>
      <c r="B179" s="22" t="s">
        <v>71</v>
      </c>
      <c r="C179" s="1" t="s">
        <v>63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34">
        <v>0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s="15" customFormat="1" x14ac:dyDescent="0.25">
      <c r="A180" s="43">
        <v>1</v>
      </c>
      <c r="B180" s="51" t="s">
        <v>27</v>
      </c>
      <c r="C180" s="19">
        <f t="shared" ref="C180:V180" si="32">SUM(C179:C179)</f>
        <v>0</v>
      </c>
      <c r="D180" s="19">
        <f t="shared" si="32"/>
        <v>0</v>
      </c>
      <c r="E180" s="19">
        <f t="shared" si="32"/>
        <v>0</v>
      </c>
      <c r="F180" s="19">
        <f t="shared" si="32"/>
        <v>0</v>
      </c>
      <c r="G180" s="19">
        <f t="shared" si="32"/>
        <v>0</v>
      </c>
      <c r="H180" s="19">
        <f t="shared" si="32"/>
        <v>0</v>
      </c>
      <c r="I180" s="19">
        <f t="shared" si="32"/>
        <v>0</v>
      </c>
      <c r="J180" s="19">
        <f t="shared" si="32"/>
        <v>0</v>
      </c>
      <c r="K180" s="19">
        <f t="shared" si="32"/>
        <v>0</v>
      </c>
      <c r="L180" s="19">
        <f t="shared" si="32"/>
        <v>0</v>
      </c>
      <c r="M180" s="19">
        <f t="shared" si="32"/>
        <v>0</v>
      </c>
      <c r="N180" s="19">
        <f t="shared" si="32"/>
        <v>0</v>
      </c>
      <c r="O180" s="19">
        <f t="shared" si="32"/>
        <v>0</v>
      </c>
      <c r="P180" s="19">
        <f t="shared" si="32"/>
        <v>0</v>
      </c>
      <c r="Q180" s="19">
        <f t="shared" si="32"/>
        <v>0</v>
      </c>
      <c r="R180" s="19">
        <f t="shared" si="32"/>
        <v>0</v>
      </c>
      <c r="S180" s="19">
        <f t="shared" si="32"/>
        <v>0</v>
      </c>
      <c r="T180" s="19">
        <f t="shared" si="32"/>
        <v>0</v>
      </c>
      <c r="U180" s="26">
        <f t="shared" si="32"/>
        <v>0</v>
      </c>
      <c r="V180" s="26">
        <f t="shared" si="32"/>
        <v>0</v>
      </c>
    </row>
    <row r="181" spans="1:22" x14ac:dyDescent="0.25">
      <c r="A181" s="8"/>
      <c r="B181" s="114" t="s">
        <v>55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</row>
    <row r="182" spans="1:22" ht="30" x14ac:dyDescent="0.25">
      <c r="A182" s="8">
        <v>110</v>
      </c>
      <c r="B182" s="22" t="s">
        <v>170</v>
      </c>
      <c r="C182" s="1" t="s">
        <v>63</v>
      </c>
      <c r="D182" s="1" t="s">
        <v>175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34">
        <v>0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30" x14ac:dyDescent="0.25">
      <c r="A183" s="8">
        <v>111</v>
      </c>
      <c r="B183" s="22" t="s">
        <v>169</v>
      </c>
      <c r="C183" s="1" t="s">
        <v>63</v>
      </c>
      <c r="D183" s="1" t="s">
        <v>175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34">
        <v>0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112</v>
      </c>
      <c r="B184" s="22" t="s">
        <v>171</v>
      </c>
      <c r="C184" s="1" t="s">
        <v>63</v>
      </c>
      <c r="D184" s="1" t="s">
        <v>175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34">
        <v>0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s="15" customFormat="1" x14ac:dyDescent="0.25">
      <c r="A185" s="43">
        <v>3</v>
      </c>
      <c r="B185" s="51" t="s">
        <v>27</v>
      </c>
      <c r="C185" s="19">
        <f t="shared" ref="C185:V185" si="33">SUM(C182:C184)</f>
        <v>0</v>
      </c>
      <c r="D185" s="19">
        <f t="shared" si="33"/>
        <v>0</v>
      </c>
      <c r="E185" s="19">
        <f t="shared" si="33"/>
        <v>0</v>
      </c>
      <c r="F185" s="19">
        <f t="shared" si="33"/>
        <v>0</v>
      </c>
      <c r="G185" s="19">
        <f t="shared" si="33"/>
        <v>0</v>
      </c>
      <c r="H185" s="19">
        <f t="shared" si="33"/>
        <v>0</v>
      </c>
      <c r="I185" s="19">
        <f t="shared" si="33"/>
        <v>0</v>
      </c>
      <c r="J185" s="19">
        <f t="shared" si="33"/>
        <v>0</v>
      </c>
      <c r="K185" s="19">
        <f t="shared" si="33"/>
        <v>0</v>
      </c>
      <c r="L185" s="19">
        <f t="shared" si="33"/>
        <v>0</v>
      </c>
      <c r="M185" s="19">
        <f t="shared" si="33"/>
        <v>0</v>
      </c>
      <c r="N185" s="19">
        <f t="shared" si="33"/>
        <v>0</v>
      </c>
      <c r="O185" s="19">
        <f t="shared" si="33"/>
        <v>0</v>
      </c>
      <c r="P185" s="19">
        <f t="shared" si="33"/>
        <v>0</v>
      </c>
      <c r="Q185" s="19">
        <f t="shared" si="33"/>
        <v>0</v>
      </c>
      <c r="R185" s="19">
        <f t="shared" si="33"/>
        <v>0</v>
      </c>
      <c r="S185" s="19">
        <f t="shared" si="33"/>
        <v>0</v>
      </c>
      <c r="T185" s="19">
        <f t="shared" si="33"/>
        <v>0</v>
      </c>
      <c r="U185" s="26">
        <f t="shared" si="33"/>
        <v>0</v>
      </c>
      <c r="V185" s="26">
        <f t="shared" si="33"/>
        <v>0</v>
      </c>
    </row>
    <row r="186" spans="1:22" s="15" customFormat="1" x14ac:dyDescent="0.25">
      <c r="A186" s="43"/>
      <c r="B186" s="51" t="s">
        <v>28</v>
      </c>
      <c r="C186" s="19">
        <f>C171+C166+C161+C185+C180</f>
        <v>0</v>
      </c>
      <c r="D186" s="19">
        <f t="shared" ref="D186:V186" si="34">D171+D166+D161+D185+D180</f>
        <v>0</v>
      </c>
      <c r="E186" s="19">
        <f t="shared" si="34"/>
        <v>0</v>
      </c>
      <c r="F186" s="19">
        <f t="shared" si="34"/>
        <v>0</v>
      </c>
      <c r="G186" s="19">
        <f t="shared" si="34"/>
        <v>0</v>
      </c>
      <c r="H186" s="19">
        <f t="shared" si="34"/>
        <v>0</v>
      </c>
      <c r="I186" s="19">
        <f t="shared" si="34"/>
        <v>0</v>
      </c>
      <c r="J186" s="19">
        <f t="shared" si="34"/>
        <v>0</v>
      </c>
      <c r="K186" s="19">
        <f t="shared" si="34"/>
        <v>0</v>
      </c>
      <c r="L186" s="19">
        <f t="shared" si="34"/>
        <v>0</v>
      </c>
      <c r="M186" s="19">
        <f t="shared" si="34"/>
        <v>0</v>
      </c>
      <c r="N186" s="19">
        <f t="shared" si="34"/>
        <v>0</v>
      </c>
      <c r="O186" s="19">
        <f t="shared" si="34"/>
        <v>0</v>
      </c>
      <c r="P186" s="19">
        <f t="shared" si="34"/>
        <v>0</v>
      </c>
      <c r="Q186" s="19">
        <f t="shared" si="34"/>
        <v>0</v>
      </c>
      <c r="R186" s="19">
        <f t="shared" si="34"/>
        <v>0</v>
      </c>
      <c r="S186" s="19">
        <f t="shared" si="34"/>
        <v>0</v>
      </c>
      <c r="T186" s="19">
        <f t="shared" si="34"/>
        <v>0</v>
      </c>
      <c r="U186" s="19">
        <f t="shared" si="34"/>
        <v>0</v>
      </c>
      <c r="V186" s="19">
        <f t="shared" si="34"/>
        <v>0</v>
      </c>
    </row>
    <row r="187" spans="1:22" s="15" customFormat="1" x14ac:dyDescent="0.25">
      <c r="A187" s="114" t="s">
        <v>62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</row>
    <row r="188" spans="1:22" s="15" customFormat="1" x14ac:dyDescent="0.25">
      <c r="A188" s="113" t="s">
        <v>60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</row>
    <row r="189" spans="1:22" s="15" customFormat="1" ht="120" x14ac:dyDescent="0.25">
      <c r="A189" s="8">
        <v>113</v>
      </c>
      <c r="B189" s="22" t="s">
        <v>61</v>
      </c>
      <c r="C189" s="17">
        <f>SUM(D189:V189)</f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</row>
    <row r="190" spans="1:22" s="15" customFormat="1" ht="60" x14ac:dyDescent="0.25">
      <c r="A190" s="8">
        <v>114</v>
      </c>
      <c r="B190" s="22" t="s">
        <v>58</v>
      </c>
      <c r="C190" s="17">
        <f>SUM(D190:V190)</f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</row>
    <row r="191" spans="1:22" s="15" customFormat="1" ht="135" x14ac:dyDescent="0.25">
      <c r="A191" s="8">
        <v>115</v>
      </c>
      <c r="B191" s="22" t="s">
        <v>59</v>
      </c>
      <c r="C191" s="17">
        <f>SUM(D191:V191)</f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</row>
    <row r="192" spans="1:22" s="15" customFormat="1" x14ac:dyDescent="0.25">
      <c r="A192" s="43">
        <v>3</v>
      </c>
      <c r="B192" s="51" t="s">
        <v>27</v>
      </c>
      <c r="C192" s="17">
        <f>SUM(D192:V192)</f>
        <v>0</v>
      </c>
      <c r="D192" s="17">
        <f>D191+D190+D189</f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44">
        <v>0</v>
      </c>
      <c r="V192" s="44">
        <v>0</v>
      </c>
    </row>
    <row r="193" spans="1:22" ht="30" x14ac:dyDescent="0.25">
      <c r="A193" s="8"/>
      <c r="B193" s="21" t="s">
        <v>44</v>
      </c>
      <c r="C193" s="17">
        <f>SUM(D193:V193)</f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</row>
    <row r="194" spans="1:22" ht="28.5" x14ac:dyDescent="0.25">
      <c r="A194" s="43" t="s">
        <v>0</v>
      </c>
      <c r="B194" s="49" t="s">
        <v>183</v>
      </c>
      <c r="C194" s="41">
        <f t="shared" ref="C194:V194" si="35">C192+C186+C122+C101+C65</f>
        <v>0</v>
      </c>
      <c r="D194" s="41">
        <f t="shared" si="35"/>
        <v>0</v>
      </c>
      <c r="E194" s="41">
        <f t="shared" si="35"/>
        <v>0</v>
      </c>
      <c r="F194" s="41">
        <f t="shared" si="35"/>
        <v>0</v>
      </c>
      <c r="G194" s="41">
        <f t="shared" si="35"/>
        <v>0</v>
      </c>
      <c r="H194" s="41">
        <f t="shared" si="35"/>
        <v>0</v>
      </c>
      <c r="I194" s="41">
        <f t="shared" si="35"/>
        <v>0</v>
      </c>
      <c r="J194" s="41">
        <f t="shared" si="35"/>
        <v>0</v>
      </c>
      <c r="K194" s="41">
        <f t="shared" si="35"/>
        <v>0</v>
      </c>
      <c r="L194" s="41">
        <f t="shared" si="35"/>
        <v>0</v>
      </c>
      <c r="M194" s="41">
        <f t="shared" si="35"/>
        <v>0</v>
      </c>
      <c r="N194" s="41">
        <f t="shared" si="35"/>
        <v>0</v>
      </c>
      <c r="O194" s="41">
        <f t="shared" si="35"/>
        <v>0</v>
      </c>
      <c r="P194" s="41">
        <f t="shared" si="35"/>
        <v>0</v>
      </c>
      <c r="Q194" s="41">
        <f t="shared" si="35"/>
        <v>0</v>
      </c>
      <c r="R194" s="41">
        <f t="shared" si="35"/>
        <v>0</v>
      </c>
      <c r="S194" s="41">
        <f t="shared" si="35"/>
        <v>0</v>
      </c>
      <c r="T194" s="41">
        <f t="shared" si="35"/>
        <v>0</v>
      </c>
      <c r="U194" s="28">
        <f t="shared" si="35"/>
        <v>0</v>
      </c>
      <c r="V194" s="28">
        <f t="shared" si="35"/>
        <v>0</v>
      </c>
    </row>
    <row r="195" spans="1:22" x14ac:dyDescent="0.25">
      <c r="A195" s="2">
        <f>A192+A185+A180+A171+A166+A161+A121+A108+A97+A100+A93+A90+A64+A61+A58+A53+A48+A38+A25+A22+A177+A81</f>
        <v>115</v>
      </c>
      <c r="B195" s="55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9"/>
      <c r="V195" s="29"/>
    </row>
    <row r="196" spans="1:22" ht="30" x14ac:dyDescent="0.25">
      <c r="B196" s="5" t="s">
        <v>46</v>
      </c>
    </row>
  </sheetData>
  <mergeCells count="33">
    <mergeCell ref="A188:V188"/>
    <mergeCell ref="B162:V162"/>
    <mergeCell ref="B167:V167"/>
    <mergeCell ref="B172:V172"/>
    <mergeCell ref="B178:V178"/>
    <mergeCell ref="B181:V181"/>
    <mergeCell ref="A187:V187"/>
    <mergeCell ref="B124:V124"/>
    <mergeCell ref="B62:V62"/>
    <mergeCell ref="B66:V66"/>
    <mergeCell ref="B67:V67"/>
    <mergeCell ref="B82:V82"/>
    <mergeCell ref="B91:V91"/>
    <mergeCell ref="A94:V94"/>
    <mergeCell ref="B98:V98"/>
    <mergeCell ref="B102:V102"/>
    <mergeCell ref="B103:V103"/>
    <mergeCell ref="B109:V109"/>
    <mergeCell ref="B123:V123"/>
    <mergeCell ref="B59:V59"/>
    <mergeCell ref="A2:V2"/>
    <mergeCell ref="A4:A5"/>
    <mergeCell ref="B4:B5"/>
    <mergeCell ref="D4:V4"/>
    <mergeCell ref="B7:V7"/>
    <mergeCell ref="B8:V8"/>
    <mergeCell ref="B23:V23"/>
    <mergeCell ref="B32:V32"/>
    <mergeCell ref="B39:V39"/>
    <mergeCell ref="B49:V49"/>
    <mergeCell ref="B54:V54"/>
    <mergeCell ref="B26:V26"/>
    <mergeCell ref="B29:V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topLeftCell="A23" workbookViewId="0">
      <selection activeCell="F33" sqref="F33"/>
    </sheetView>
  </sheetViews>
  <sheetFormatPr defaultRowHeight="15" x14ac:dyDescent="0.25"/>
  <cols>
    <col min="1" max="1" width="8.85546875" style="3" customWidth="1"/>
    <col min="2" max="2" width="52.4257812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16" customWidth="1"/>
    <col min="22" max="22" width="12.140625" style="16" customWidth="1"/>
    <col min="23" max="16384" width="9.140625" style="3"/>
  </cols>
  <sheetData>
    <row r="2" spans="1:22" ht="18.75" x14ac:dyDescent="0.25">
      <c r="A2" s="121" t="s">
        <v>185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42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40">
        <v>1</v>
      </c>
      <c r="B6" s="49">
        <v>2</v>
      </c>
      <c r="C6" s="43">
        <v>3</v>
      </c>
      <c r="D6" s="43">
        <v>4</v>
      </c>
      <c r="E6" s="49">
        <v>5</v>
      </c>
      <c r="F6" s="43">
        <v>6</v>
      </c>
      <c r="G6" s="43">
        <v>7</v>
      </c>
      <c r="H6" s="49">
        <v>8</v>
      </c>
      <c r="I6" s="43">
        <v>9</v>
      </c>
      <c r="J6" s="43">
        <v>10</v>
      </c>
      <c r="K6" s="49">
        <v>11</v>
      </c>
      <c r="L6" s="43">
        <v>12</v>
      </c>
      <c r="M6" s="43">
        <v>13</v>
      </c>
      <c r="N6" s="49">
        <v>14</v>
      </c>
      <c r="O6" s="43">
        <v>15</v>
      </c>
      <c r="P6" s="43">
        <v>16</v>
      </c>
      <c r="Q6" s="49">
        <v>17</v>
      </c>
      <c r="R6" s="43">
        <v>18</v>
      </c>
      <c r="S6" s="43">
        <v>19</v>
      </c>
      <c r="T6" s="49">
        <v>20</v>
      </c>
      <c r="U6" s="43">
        <v>21</v>
      </c>
      <c r="V6" s="43">
        <v>22</v>
      </c>
    </row>
    <row r="7" spans="1:22" x14ac:dyDescent="0.25">
      <c r="A7" s="43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39.25" customHeight="1" x14ac:dyDescent="0.25">
      <c r="A9" s="8">
        <v>1</v>
      </c>
      <c r="B9" s="9" t="s">
        <v>96</v>
      </c>
      <c r="C9" s="17">
        <f t="shared" ref="C9:C21" si="0">SUM(D9:V9)</f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ht="60" x14ac:dyDescent="0.25">
      <c r="A10" s="8">
        <v>2</v>
      </c>
      <c r="B10" s="50" t="s">
        <v>14</v>
      </c>
      <c r="C10" s="17">
        <f t="shared" si="0"/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75" x14ac:dyDescent="0.25">
      <c r="A11" s="8">
        <v>3</v>
      </c>
      <c r="B11" s="50" t="s">
        <v>97</v>
      </c>
      <c r="C11" s="17">
        <f t="shared" si="0"/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pans="1:22" ht="135" x14ac:dyDescent="0.25">
      <c r="A12" s="8">
        <v>4</v>
      </c>
      <c r="B12" s="22" t="s">
        <v>98</v>
      </c>
      <c r="C12" s="17">
        <f t="shared" si="0"/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ht="30" x14ac:dyDescent="0.25">
      <c r="A13" s="8">
        <v>5</v>
      </c>
      <c r="B13" s="50" t="s">
        <v>99</v>
      </c>
      <c r="C13" s="17">
        <f t="shared" si="0"/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150" x14ac:dyDescent="0.25">
      <c r="A14" s="8">
        <v>6</v>
      </c>
      <c r="B14" s="50" t="s">
        <v>100</v>
      </c>
      <c r="C14" s="17">
        <f t="shared" si="0"/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30" x14ac:dyDescent="0.25">
      <c r="A15" s="8">
        <v>7</v>
      </c>
      <c r="B15" s="21" t="s">
        <v>101</v>
      </c>
      <c r="C15" s="17">
        <f t="shared" si="0"/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45" x14ac:dyDescent="0.25">
      <c r="A16" s="8">
        <v>8</v>
      </c>
      <c r="B16" s="18" t="s">
        <v>102</v>
      </c>
      <c r="C16" s="17">
        <f t="shared" si="0"/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ht="60" x14ac:dyDescent="0.25">
      <c r="A17" s="8">
        <v>9</v>
      </c>
      <c r="B17" s="18" t="s">
        <v>103</v>
      </c>
      <c r="C17" s="17">
        <f t="shared" si="0"/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75" x14ac:dyDescent="0.25">
      <c r="A18" s="8">
        <v>10</v>
      </c>
      <c r="B18" s="21" t="s">
        <v>104</v>
      </c>
      <c r="C18" s="17">
        <f t="shared" si="0"/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45" x14ac:dyDescent="0.25">
      <c r="A19" s="8">
        <v>11</v>
      </c>
      <c r="B19" s="21" t="s">
        <v>105</v>
      </c>
      <c r="C19" s="17">
        <f t="shared" si="0"/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45" x14ac:dyDescent="0.25">
      <c r="A20" s="8">
        <v>12</v>
      </c>
      <c r="B20" s="50" t="s">
        <v>106</v>
      </c>
      <c r="C20" s="17">
        <f t="shared" si="0"/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45" x14ac:dyDescent="0.25">
      <c r="A21" s="8">
        <v>13</v>
      </c>
      <c r="B21" s="50" t="s">
        <v>107</v>
      </c>
      <c r="C21" s="17">
        <f t="shared" si="0"/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s="15" customFormat="1" x14ac:dyDescent="0.25">
      <c r="A22" s="43">
        <v>13</v>
      </c>
      <c r="B22" s="51" t="s">
        <v>27</v>
      </c>
      <c r="C22" s="19">
        <f>SUM(C9:C21)</f>
        <v>0</v>
      </c>
      <c r="D22" s="19">
        <f>SUM(D9:D21)</f>
        <v>0</v>
      </c>
      <c r="E22" s="19">
        <f t="shared" ref="E22:V22" si="1">SUM(E9:E21)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19">
        <f t="shared" si="1"/>
        <v>0</v>
      </c>
      <c r="O22" s="19">
        <f t="shared" si="1"/>
        <v>0</v>
      </c>
      <c r="P22" s="19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9">
        <f t="shared" si="1"/>
        <v>0</v>
      </c>
      <c r="U22" s="26">
        <f t="shared" si="1"/>
        <v>0</v>
      </c>
      <c r="V22" s="26">
        <f t="shared" si="1"/>
        <v>0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20" x14ac:dyDescent="0.25">
      <c r="A24" s="8">
        <v>14</v>
      </c>
      <c r="B24" s="22" t="s">
        <v>108</v>
      </c>
      <c r="C24" s="17">
        <f>SUM(D24:V24)</f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s="15" customFormat="1" x14ac:dyDescent="0.25">
      <c r="A25" s="43">
        <v>1</v>
      </c>
      <c r="B25" s="51" t="s">
        <v>27</v>
      </c>
      <c r="C25" s="19">
        <f>SUM(C24)</f>
        <v>0</v>
      </c>
      <c r="D25" s="19">
        <f t="shared" ref="D25:V25" si="2">SUM(D24)</f>
        <v>0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19">
        <f t="shared" si="2"/>
        <v>0</v>
      </c>
      <c r="L25" s="19">
        <f t="shared" si="2"/>
        <v>0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0</v>
      </c>
      <c r="Q25" s="19">
        <f t="shared" si="2"/>
        <v>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26">
        <f t="shared" si="2"/>
        <v>0</v>
      </c>
      <c r="V25" s="26">
        <f t="shared" si="2"/>
        <v>0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76.25" customHeight="1" x14ac:dyDescent="0.25">
      <c r="A27" s="8">
        <v>14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69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s="15" customFormat="1" x14ac:dyDescent="0.25">
      <c r="A29" s="72"/>
      <c r="B29" s="116" t="s">
        <v>195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5" customFormat="1" ht="90" x14ac:dyDescent="0.25">
      <c r="A30" s="72"/>
      <c r="B30" s="11" t="s">
        <v>196</v>
      </c>
      <c r="C30" s="17">
        <f>SUM(D30:V30)</f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s="15" customFormat="1" x14ac:dyDescent="0.25">
      <c r="A31" s="72"/>
      <c r="B31" s="10" t="s">
        <v>27</v>
      </c>
      <c r="C31" s="17">
        <f t="shared" ref="C31" si="4">SUM(D31:V31)</f>
        <v>0</v>
      </c>
      <c r="D31" s="19">
        <f t="shared" ref="D31:V31" si="5">SUM(D27)</f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5"/>
        <v>0</v>
      </c>
    </row>
    <row r="32" spans="1:22" x14ac:dyDescent="0.25">
      <c r="A32" s="8"/>
      <c r="B32" s="116" t="s">
        <v>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ht="45" x14ac:dyDescent="0.25">
      <c r="A33" s="8">
        <v>15</v>
      </c>
      <c r="B33" s="22" t="s">
        <v>109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35" x14ac:dyDescent="0.25">
      <c r="A34" s="8">
        <v>16</v>
      </c>
      <c r="B34" s="22" t="s">
        <v>110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ht="105" x14ac:dyDescent="0.25">
      <c r="A35" s="8">
        <v>17</v>
      </c>
      <c r="B35" s="22" t="s">
        <v>111</v>
      </c>
      <c r="C35" s="34">
        <f>SUM(D35:V35)</f>
        <v>0</v>
      </c>
      <c r="D35" s="34">
        <v>0</v>
      </c>
      <c r="E35" s="1" t="s">
        <v>175</v>
      </c>
      <c r="F35" s="1" t="s">
        <v>175</v>
      </c>
      <c r="G35" s="1" t="s">
        <v>175</v>
      </c>
      <c r="H35" s="1" t="s">
        <v>175</v>
      </c>
      <c r="I35" s="1" t="s">
        <v>175</v>
      </c>
      <c r="J35" s="1" t="s">
        <v>175</v>
      </c>
      <c r="K35" s="1" t="s">
        <v>175</v>
      </c>
      <c r="L35" s="1" t="s">
        <v>175</v>
      </c>
      <c r="M35" s="1" t="s">
        <v>175</v>
      </c>
      <c r="N35" s="1" t="s">
        <v>175</v>
      </c>
      <c r="O35" s="1" t="s">
        <v>175</v>
      </c>
      <c r="P35" s="1" t="s">
        <v>175</v>
      </c>
      <c r="Q35" s="1" t="s">
        <v>175</v>
      </c>
      <c r="R35" s="1" t="s">
        <v>175</v>
      </c>
      <c r="S35" s="1" t="s">
        <v>175</v>
      </c>
      <c r="T35" s="1" t="s">
        <v>175</v>
      </c>
      <c r="U35" s="1" t="s">
        <v>175</v>
      </c>
      <c r="V35" s="1" t="s">
        <v>175</v>
      </c>
    </row>
    <row r="36" spans="1:22" ht="30" x14ac:dyDescent="0.25">
      <c r="A36" s="8">
        <v>18</v>
      </c>
      <c r="B36" s="22" t="s">
        <v>112</v>
      </c>
      <c r="C36" s="34">
        <f>SUM(D36:V36)</f>
        <v>0</v>
      </c>
      <c r="D36" s="34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75" x14ac:dyDescent="0.25">
      <c r="A37" s="8">
        <v>19</v>
      </c>
      <c r="B37" s="22" t="s">
        <v>113</v>
      </c>
      <c r="C37" s="34">
        <f>SUM(D37:V37)</f>
        <v>0</v>
      </c>
      <c r="D37" s="34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s="15" customFormat="1" x14ac:dyDescent="0.25">
      <c r="A38" s="43">
        <v>5</v>
      </c>
      <c r="B38" s="51" t="s">
        <v>27</v>
      </c>
      <c r="C38" s="19">
        <f t="shared" ref="C38:V38" si="6">SUM(C33:C37)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19">
        <f t="shared" si="6"/>
        <v>0</v>
      </c>
      <c r="L38" s="19">
        <f t="shared" si="6"/>
        <v>0</v>
      </c>
      <c r="M38" s="19">
        <f t="shared" si="6"/>
        <v>0</v>
      </c>
      <c r="N38" s="19">
        <f t="shared" si="6"/>
        <v>0</v>
      </c>
      <c r="O38" s="19">
        <f t="shared" si="6"/>
        <v>0</v>
      </c>
      <c r="P38" s="19">
        <f t="shared" si="6"/>
        <v>0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19">
        <f t="shared" si="6"/>
        <v>0</v>
      </c>
      <c r="U38" s="26">
        <f t="shared" si="6"/>
        <v>0</v>
      </c>
      <c r="V38" s="26">
        <f t="shared" si="6"/>
        <v>0</v>
      </c>
    </row>
    <row r="39" spans="1:22" x14ac:dyDescent="0.25">
      <c r="A39" s="8"/>
      <c r="B39" s="116" t="s">
        <v>23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</row>
    <row r="40" spans="1:22" ht="30" x14ac:dyDescent="0.25">
      <c r="A40" s="8">
        <v>20</v>
      </c>
      <c r="B40" s="21" t="s">
        <v>24</v>
      </c>
      <c r="C40" s="17">
        <f t="shared" ref="C40:C47" si="7">SUM(D40:V40)</f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ht="45" x14ac:dyDescent="0.25">
      <c r="A41" s="8">
        <v>21</v>
      </c>
      <c r="B41" s="21" t="s">
        <v>45</v>
      </c>
      <c r="C41" s="17">
        <f t="shared" si="7"/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ht="75" x14ac:dyDescent="0.25">
      <c r="A42" s="8">
        <v>22</v>
      </c>
      <c r="B42" s="21" t="s">
        <v>117</v>
      </c>
      <c r="C42" s="17">
        <f t="shared" si="7"/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</row>
    <row r="43" spans="1:22" ht="90" x14ac:dyDescent="0.25">
      <c r="A43" s="8">
        <v>23</v>
      </c>
      <c r="B43" s="21" t="s">
        <v>118</v>
      </c>
      <c r="C43" s="17">
        <f t="shared" si="7"/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</row>
    <row r="44" spans="1:22" ht="60" x14ac:dyDescent="0.25">
      <c r="A44" s="8">
        <v>24</v>
      </c>
      <c r="B44" s="21" t="s">
        <v>173</v>
      </c>
      <c r="C44" s="17">
        <f t="shared" si="7"/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</row>
    <row r="45" spans="1:22" ht="60" x14ac:dyDescent="0.25">
      <c r="A45" s="8">
        <v>25</v>
      </c>
      <c r="B45" s="21" t="s">
        <v>114</v>
      </c>
      <c r="C45" s="17">
        <f t="shared" si="7"/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</row>
    <row r="46" spans="1:22" ht="105" x14ac:dyDescent="0.25">
      <c r="A46" s="8">
        <v>26</v>
      </c>
      <c r="B46" s="21" t="s">
        <v>115</v>
      </c>
      <c r="C46" s="17">
        <f t="shared" si="7"/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</row>
    <row r="47" spans="1:22" ht="90" x14ac:dyDescent="0.25">
      <c r="A47" s="8">
        <v>27</v>
      </c>
      <c r="B47" s="21" t="s">
        <v>116</v>
      </c>
      <c r="C47" s="17">
        <f t="shared" si="7"/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</row>
    <row r="48" spans="1:22" s="15" customFormat="1" x14ac:dyDescent="0.25">
      <c r="A48" s="43">
        <v>8</v>
      </c>
      <c r="B48" s="51" t="s">
        <v>27</v>
      </c>
      <c r="C48" s="20">
        <f t="shared" ref="C48:V48" si="8">SUM(C40:C47)</f>
        <v>0</v>
      </c>
      <c r="D48" s="20">
        <f t="shared" si="8"/>
        <v>0</v>
      </c>
      <c r="E48" s="20">
        <f t="shared" si="8"/>
        <v>0</v>
      </c>
      <c r="F48" s="20">
        <f t="shared" si="8"/>
        <v>0</v>
      </c>
      <c r="G48" s="20">
        <f t="shared" si="8"/>
        <v>0</v>
      </c>
      <c r="H48" s="20">
        <f t="shared" si="8"/>
        <v>0</v>
      </c>
      <c r="I48" s="20">
        <f t="shared" si="8"/>
        <v>0</v>
      </c>
      <c r="J48" s="20">
        <f t="shared" si="8"/>
        <v>0</v>
      </c>
      <c r="K48" s="20">
        <f t="shared" si="8"/>
        <v>0</v>
      </c>
      <c r="L48" s="20">
        <f t="shared" si="8"/>
        <v>0</v>
      </c>
      <c r="M48" s="20">
        <f t="shared" si="8"/>
        <v>0</v>
      </c>
      <c r="N48" s="20">
        <f t="shared" si="8"/>
        <v>0</v>
      </c>
      <c r="O48" s="20">
        <f t="shared" si="8"/>
        <v>0</v>
      </c>
      <c r="P48" s="20">
        <f t="shared" si="8"/>
        <v>0</v>
      </c>
      <c r="Q48" s="20">
        <f t="shared" si="8"/>
        <v>0</v>
      </c>
      <c r="R48" s="20">
        <f t="shared" si="8"/>
        <v>0</v>
      </c>
      <c r="S48" s="20">
        <f t="shared" si="8"/>
        <v>0</v>
      </c>
      <c r="T48" s="20">
        <f t="shared" si="8"/>
        <v>0</v>
      </c>
      <c r="U48" s="20">
        <f t="shared" si="8"/>
        <v>0</v>
      </c>
      <c r="V48" s="20">
        <f t="shared" si="8"/>
        <v>0</v>
      </c>
    </row>
    <row r="49" spans="1:22" x14ac:dyDescent="0.25">
      <c r="A49" s="8"/>
      <c r="B49" s="116" t="s">
        <v>9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</row>
    <row r="50" spans="1:22" ht="30" x14ac:dyDescent="0.25">
      <c r="A50" s="8">
        <v>28</v>
      </c>
      <c r="B50" s="52" t="s">
        <v>37</v>
      </c>
      <c r="C50" s="17">
        <f>SUM(D50:V50)</f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</row>
    <row r="51" spans="1:22" ht="59.25" customHeight="1" x14ac:dyDescent="0.25">
      <c r="A51" s="8">
        <v>29</v>
      </c>
      <c r="B51" s="21" t="s">
        <v>119</v>
      </c>
      <c r="C51" s="17">
        <f>SUM(D51:V51)</f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</row>
    <row r="52" spans="1:22" ht="60" hidden="1" x14ac:dyDescent="0.25">
      <c r="A52" s="8">
        <v>30</v>
      </c>
      <c r="B52" s="21" t="s">
        <v>120</v>
      </c>
      <c r="C52" s="17">
        <f>SUM(D52:V52)</f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</row>
    <row r="53" spans="1:22" s="15" customFormat="1" x14ac:dyDescent="0.25">
      <c r="A53" s="43">
        <v>3</v>
      </c>
      <c r="B53" s="51" t="s">
        <v>27</v>
      </c>
      <c r="C53" s="19">
        <f t="shared" ref="C53:V53" si="9">SUM(C50:C52)</f>
        <v>0</v>
      </c>
      <c r="D53" s="19">
        <f t="shared" si="9"/>
        <v>0</v>
      </c>
      <c r="E53" s="19">
        <f t="shared" si="9"/>
        <v>0</v>
      </c>
      <c r="F53" s="19">
        <f t="shared" si="9"/>
        <v>0</v>
      </c>
      <c r="G53" s="19">
        <f t="shared" si="9"/>
        <v>0</v>
      </c>
      <c r="H53" s="19">
        <f t="shared" si="9"/>
        <v>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  <c r="M53" s="19">
        <f t="shared" si="9"/>
        <v>0</v>
      </c>
      <c r="N53" s="19">
        <f t="shared" si="9"/>
        <v>0</v>
      </c>
      <c r="O53" s="19">
        <f t="shared" si="9"/>
        <v>0</v>
      </c>
      <c r="P53" s="19">
        <f t="shared" si="9"/>
        <v>0</v>
      </c>
      <c r="Q53" s="19">
        <f t="shared" si="9"/>
        <v>0</v>
      </c>
      <c r="R53" s="19">
        <f t="shared" si="9"/>
        <v>0</v>
      </c>
      <c r="S53" s="19">
        <f t="shared" si="9"/>
        <v>0</v>
      </c>
      <c r="T53" s="19">
        <f t="shared" si="9"/>
        <v>0</v>
      </c>
      <c r="U53" s="26">
        <f t="shared" si="9"/>
        <v>0</v>
      </c>
      <c r="V53" s="26">
        <f t="shared" si="9"/>
        <v>0</v>
      </c>
    </row>
    <row r="54" spans="1:22" x14ac:dyDescent="0.25">
      <c r="A54" s="8"/>
      <c r="B54" s="116" t="s">
        <v>51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</row>
    <row r="55" spans="1:22" ht="60" x14ac:dyDescent="0.25">
      <c r="A55" s="8">
        <v>31</v>
      </c>
      <c r="B55" s="22" t="s">
        <v>121</v>
      </c>
      <c r="C55" s="17">
        <f>SUM(D55:V55)</f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</row>
    <row r="56" spans="1:22" ht="45" x14ac:dyDescent="0.25">
      <c r="A56" s="8">
        <v>32</v>
      </c>
      <c r="B56" s="22" t="s">
        <v>122</v>
      </c>
      <c r="C56" s="17">
        <f>SUM(D56:V56)</f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</row>
    <row r="57" spans="1:22" ht="165" x14ac:dyDescent="0.25">
      <c r="A57" s="8">
        <v>33</v>
      </c>
      <c r="B57" s="35" t="s">
        <v>124</v>
      </c>
      <c r="C57" s="17">
        <f>SUM(D57:V57)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s="15" customFormat="1" x14ac:dyDescent="0.25">
      <c r="A58" s="43">
        <v>3</v>
      </c>
      <c r="B58" s="51" t="s">
        <v>27</v>
      </c>
      <c r="C58" s="20">
        <f>SUM(C55:C57)</f>
        <v>0</v>
      </c>
      <c r="D58" s="20">
        <f t="shared" ref="D58:V58" si="10">SUM(D55:D57)</f>
        <v>0</v>
      </c>
      <c r="E58" s="20">
        <f t="shared" si="10"/>
        <v>0</v>
      </c>
      <c r="F58" s="20">
        <f t="shared" si="10"/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7">
        <f t="shared" si="10"/>
        <v>0</v>
      </c>
      <c r="V58" s="27">
        <f t="shared" si="10"/>
        <v>0</v>
      </c>
    </row>
    <row r="59" spans="1:22" x14ac:dyDescent="0.25">
      <c r="A59" s="8"/>
      <c r="B59" s="116" t="s">
        <v>42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2" ht="45" x14ac:dyDescent="0.25">
      <c r="A60" s="8">
        <v>34</v>
      </c>
      <c r="B60" s="22" t="s">
        <v>123</v>
      </c>
      <c r="C60" s="17">
        <f>SUM(D60:V60)</f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</row>
    <row r="61" spans="1:22" s="15" customFormat="1" x14ac:dyDescent="0.25">
      <c r="A61" s="43">
        <v>1</v>
      </c>
      <c r="B61" s="51" t="s">
        <v>27</v>
      </c>
      <c r="C61" s="19">
        <f>SUM(C60)</f>
        <v>0</v>
      </c>
      <c r="D61" s="19">
        <f t="shared" ref="D61:V61" si="11">SUM(D60)</f>
        <v>0</v>
      </c>
      <c r="E61" s="19">
        <f t="shared" si="11"/>
        <v>0</v>
      </c>
      <c r="F61" s="19">
        <f t="shared" si="11"/>
        <v>0</v>
      </c>
      <c r="G61" s="19">
        <f t="shared" si="11"/>
        <v>0</v>
      </c>
      <c r="H61" s="19">
        <f t="shared" si="11"/>
        <v>0</v>
      </c>
      <c r="I61" s="19">
        <f t="shared" si="11"/>
        <v>0</v>
      </c>
      <c r="J61" s="19">
        <f t="shared" si="11"/>
        <v>0</v>
      </c>
      <c r="K61" s="19">
        <f t="shared" si="11"/>
        <v>0</v>
      </c>
      <c r="L61" s="19">
        <f t="shared" si="11"/>
        <v>0</v>
      </c>
      <c r="M61" s="19">
        <f t="shared" si="11"/>
        <v>0</v>
      </c>
      <c r="N61" s="19">
        <f t="shared" si="11"/>
        <v>0</v>
      </c>
      <c r="O61" s="19">
        <f t="shared" si="11"/>
        <v>0</v>
      </c>
      <c r="P61" s="19">
        <f t="shared" si="11"/>
        <v>0</v>
      </c>
      <c r="Q61" s="19">
        <f t="shared" si="11"/>
        <v>0</v>
      </c>
      <c r="R61" s="19">
        <f t="shared" si="11"/>
        <v>0</v>
      </c>
      <c r="S61" s="19">
        <f t="shared" si="11"/>
        <v>0</v>
      </c>
      <c r="T61" s="19">
        <f t="shared" si="11"/>
        <v>0</v>
      </c>
      <c r="U61" s="26">
        <f t="shared" si="11"/>
        <v>0</v>
      </c>
      <c r="V61" s="26">
        <f t="shared" si="11"/>
        <v>0</v>
      </c>
    </row>
    <row r="62" spans="1:22" x14ac:dyDescent="0.25">
      <c r="A62" s="8"/>
      <c r="B62" s="116" t="s">
        <v>25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</row>
    <row r="63" spans="1:22" ht="105" x14ac:dyDescent="0.25">
      <c r="A63" s="8">
        <v>35</v>
      </c>
      <c r="B63" s="22" t="s">
        <v>125</v>
      </c>
      <c r="C63" s="17">
        <f>SUM(D63:V63)</f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</row>
    <row r="64" spans="1:22" s="15" customFormat="1" x14ac:dyDescent="0.25">
      <c r="A64" s="43">
        <v>1</v>
      </c>
      <c r="B64" s="51" t="s">
        <v>27</v>
      </c>
      <c r="C64" s="41">
        <f t="shared" ref="C64:V64" si="12">SUM(C63:C63)</f>
        <v>0</v>
      </c>
      <c r="D64" s="41">
        <f t="shared" si="12"/>
        <v>0</v>
      </c>
      <c r="E64" s="41">
        <f t="shared" si="12"/>
        <v>0</v>
      </c>
      <c r="F64" s="41">
        <f t="shared" si="12"/>
        <v>0</v>
      </c>
      <c r="G64" s="41">
        <f t="shared" si="12"/>
        <v>0</v>
      </c>
      <c r="H64" s="41">
        <f t="shared" si="12"/>
        <v>0</v>
      </c>
      <c r="I64" s="41">
        <f t="shared" si="12"/>
        <v>0</v>
      </c>
      <c r="J64" s="41">
        <f t="shared" si="12"/>
        <v>0</v>
      </c>
      <c r="K64" s="41">
        <f t="shared" si="12"/>
        <v>0</v>
      </c>
      <c r="L64" s="41">
        <f t="shared" si="12"/>
        <v>0</v>
      </c>
      <c r="M64" s="41">
        <f t="shared" si="12"/>
        <v>0</v>
      </c>
      <c r="N64" s="41">
        <f t="shared" si="12"/>
        <v>0</v>
      </c>
      <c r="O64" s="41">
        <f t="shared" si="12"/>
        <v>0</v>
      </c>
      <c r="P64" s="41">
        <f t="shared" si="12"/>
        <v>0</v>
      </c>
      <c r="Q64" s="41">
        <f t="shared" si="12"/>
        <v>0</v>
      </c>
      <c r="R64" s="41">
        <f t="shared" si="12"/>
        <v>0</v>
      </c>
      <c r="S64" s="41">
        <f t="shared" si="12"/>
        <v>0</v>
      </c>
      <c r="T64" s="41">
        <f t="shared" si="12"/>
        <v>0</v>
      </c>
      <c r="U64" s="28">
        <f t="shared" si="12"/>
        <v>0</v>
      </c>
      <c r="V64" s="28">
        <f t="shared" si="12"/>
        <v>0</v>
      </c>
    </row>
    <row r="65" spans="1:22" s="15" customFormat="1" x14ac:dyDescent="0.25">
      <c r="A65" s="69"/>
      <c r="B65" s="51" t="s">
        <v>29</v>
      </c>
      <c r="C65" s="70">
        <f>C64+C61+C58+C53+C48+C38+C25+C22+C28</f>
        <v>0</v>
      </c>
      <c r="D65" s="70">
        <f t="shared" ref="D65:V65" si="13">D64+D61+D58+D53+D48+D38+D25+D22+D28</f>
        <v>0</v>
      </c>
      <c r="E65" s="70">
        <f t="shared" si="13"/>
        <v>0</v>
      </c>
      <c r="F65" s="70">
        <f t="shared" si="13"/>
        <v>0</v>
      </c>
      <c r="G65" s="70">
        <f t="shared" si="13"/>
        <v>0</v>
      </c>
      <c r="H65" s="70">
        <f t="shared" si="13"/>
        <v>0</v>
      </c>
      <c r="I65" s="70">
        <f t="shared" si="13"/>
        <v>0</v>
      </c>
      <c r="J65" s="70">
        <f t="shared" si="13"/>
        <v>0</v>
      </c>
      <c r="K65" s="70">
        <f t="shared" si="13"/>
        <v>0</v>
      </c>
      <c r="L65" s="70">
        <f t="shared" si="13"/>
        <v>0</v>
      </c>
      <c r="M65" s="70">
        <f t="shared" si="13"/>
        <v>0</v>
      </c>
      <c r="N65" s="70">
        <f t="shared" si="13"/>
        <v>0</v>
      </c>
      <c r="O65" s="70">
        <f t="shared" si="13"/>
        <v>0</v>
      </c>
      <c r="P65" s="70">
        <f t="shared" si="13"/>
        <v>0</v>
      </c>
      <c r="Q65" s="70">
        <f t="shared" si="13"/>
        <v>0</v>
      </c>
      <c r="R65" s="70">
        <f t="shared" si="13"/>
        <v>0</v>
      </c>
      <c r="S65" s="70">
        <f t="shared" si="13"/>
        <v>0</v>
      </c>
      <c r="T65" s="70">
        <f t="shared" si="13"/>
        <v>0</v>
      </c>
      <c r="U65" s="70">
        <f t="shared" si="13"/>
        <v>0</v>
      </c>
      <c r="V65" s="70">
        <f t="shared" si="13"/>
        <v>0</v>
      </c>
    </row>
    <row r="66" spans="1:22" x14ac:dyDescent="0.25">
      <c r="A66" s="8"/>
      <c r="B66" s="114" t="s">
        <v>4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7" spans="1:22" s="57" customFormat="1" x14ac:dyDescent="0.25">
      <c r="A67" s="56"/>
      <c r="B67" s="130" t="s">
        <v>126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</row>
    <row r="68" spans="1:22" s="57" customFormat="1" ht="75" x14ac:dyDescent="0.25">
      <c r="A68" s="56">
        <v>36</v>
      </c>
      <c r="B68" s="35" t="s">
        <v>128</v>
      </c>
      <c r="C68" s="58">
        <f t="shared" ref="C68:C80" si="14">SUM(D68:V68)</f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</row>
    <row r="69" spans="1:22" s="57" customFormat="1" ht="90" x14ac:dyDescent="0.25">
      <c r="A69" s="56">
        <v>37</v>
      </c>
      <c r="B69" s="35" t="s">
        <v>21</v>
      </c>
      <c r="C69" s="58">
        <f t="shared" si="14"/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</row>
    <row r="70" spans="1:22" s="57" customFormat="1" ht="30" x14ac:dyDescent="0.25">
      <c r="A70" s="56">
        <v>38</v>
      </c>
      <c r="B70" s="35" t="s">
        <v>129</v>
      </c>
      <c r="C70" s="58">
        <f t="shared" si="14"/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</row>
    <row r="71" spans="1:22" s="57" customFormat="1" ht="90" x14ac:dyDescent="0.25">
      <c r="A71" s="56">
        <v>39</v>
      </c>
      <c r="B71" s="35" t="s">
        <v>130</v>
      </c>
      <c r="C71" s="58">
        <f t="shared" si="14"/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</row>
    <row r="72" spans="1:22" s="57" customFormat="1" ht="30" x14ac:dyDescent="0.25">
      <c r="A72" s="56">
        <v>40</v>
      </c>
      <c r="B72" s="35" t="s">
        <v>131</v>
      </c>
      <c r="C72" s="58">
        <f t="shared" si="14"/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</row>
    <row r="73" spans="1:22" s="57" customFormat="1" ht="30" x14ac:dyDescent="0.25">
      <c r="A73" s="56">
        <v>41</v>
      </c>
      <c r="B73" s="35" t="s">
        <v>68</v>
      </c>
      <c r="C73" s="58">
        <f t="shared" si="14"/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</row>
    <row r="74" spans="1:22" s="57" customFormat="1" ht="45" x14ac:dyDescent="0.25">
      <c r="A74" s="56">
        <v>42</v>
      </c>
      <c r="B74" s="35" t="s">
        <v>133</v>
      </c>
      <c r="C74" s="58">
        <f t="shared" si="14"/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</row>
    <row r="75" spans="1:22" s="57" customFormat="1" ht="45" x14ac:dyDescent="0.25">
      <c r="A75" s="56">
        <v>43</v>
      </c>
      <c r="B75" s="35" t="s">
        <v>134</v>
      </c>
      <c r="C75" s="58">
        <f t="shared" si="14"/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</row>
    <row r="76" spans="1:22" s="57" customFormat="1" ht="45" x14ac:dyDescent="0.25">
      <c r="A76" s="56">
        <v>44</v>
      </c>
      <c r="B76" s="35" t="s">
        <v>135</v>
      </c>
      <c r="C76" s="58">
        <f t="shared" si="14"/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</row>
    <row r="77" spans="1:22" s="57" customFormat="1" ht="60" x14ac:dyDescent="0.25">
      <c r="A77" s="56">
        <v>45</v>
      </c>
      <c r="B77" s="35" t="s">
        <v>10</v>
      </c>
      <c r="C77" s="58">
        <f t="shared" si="14"/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</row>
    <row r="78" spans="1:22" s="57" customFormat="1" ht="30" x14ac:dyDescent="0.25">
      <c r="A78" s="56">
        <v>46</v>
      </c>
      <c r="B78" s="35" t="s">
        <v>136</v>
      </c>
      <c r="C78" s="58">
        <f t="shared" si="14"/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</row>
    <row r="79" spans="1:22" s="57" customFormat="1" ht="30" x14ac:dyDescent="0.25">
      <c r="A79" s="56">
        <v>47</v>
      </c>
      <c r="B79" s="35" t="s">
        <v>19</v>
      </c>
      <c r="C79" s="58">
        <f t="shared" si="14"/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</row>
    <row r="80" spans="1:22" s="57" customFormat="1" x14ac:dyDescent="0.25">
      <c r="A80" s="56">
        <v>48</v>
      </c>
      <c r="B80" s="35" t="s">
        <v>18</v>
      </c>
      <c r="C80" s="58">
        <f t="shared" si="14"/>
        <v>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</row>
    <row r="81" spans="1:22" s="62" customFormat="1" x14ac:dyDescent="0.25">
      <c r="A81" s="59">
        <v>13</v>
      </c>
      <c r="B81" s="60" t="s">
        <v>27</v>
      </c>
      <c r="C81" s="61">
        <f t="shared" ref="C81:V81" si="15">SUM(C68:C80)</f>
        <v>0</v>
      </c>
      <c r="D81" s="61">
        <f t="shared" si="15"/>
        <v>0</v>
      </c>
      <c r="E81" s="61">
        <f t="shared" si="15"/>
        <v>0</v>
      </c>
      <c r="F81" s="61">
        <f t="shared" si="15"/>
        <v>0</v>
      </c>
      <c r="G81" s="61">
        <f t="shared" si="15"/>
        <v>0</v>
      </c>
      <c r="H81" s="61">
        <f t="shared" si="15"/>
        <v>0</v>
      </c>
      <c r="I81" s="61">
        <f t="shared" si="15"/>
        <v>0</v>
      </c>
      <c r="J81" s="61">
        <f t="shared" si="15"/>
        <v>0</v>
      </c>
      <c r="K81" s="61">
        <f t="shared" si="15"/>
        <v>0</v>
      </c>
      <c r="L81" s="61">
        <f t="shared" si="15"/>
        <v>0</v>
      </c>
      <c r="M81" s="61">
        <f t="shared" si="15"/>
        <v>0</v>
      </c>
      <c r="N81" s="61">
        <f t="shared" si="15"/>
        <v>0</v>
      </c>
      <c r="O81" s="61">
        <f t="shared" si="15"/>
        <v>0</v>
      </c>
      <c r="P81" s="61">
        <f t="shared" si="15"/>
        <v>0</v>
      </c>
      <c r="Q81" s="61">
        <f t="shared" si="15"/>
        <v>0</v>
      </c>
      <c r="R81" s="61">
        <f t="shared" si="15"/>
        <v>0</v>
      </c>
      <c r="S81" s="61">
        <f t="shared" si="15"/>
        <v>0</v>
      </c>
      <c r="T81" s="61">
        <f t="shared" si="15"/>
        <v>0</v>
      </c>
      <c r="U81" s="61">
        <f t="shared" si="15"/>
        <v>0</v>
      </c>
      <c r="V81" s="61">
        <f t="shared" si="15"/>
        <v>0</v>
      </c>
    </row>
    <row r="82" spans="1:22" x14ac:dyDescent="0.25">
      <c r="A82" s="8"/>
      <c r="B82" s="116" t="s">
        <v>70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</row>
    <row r="83" spans="1:22" x14ac:dyDescent="0.25">
      <c r="A83" s="8">
        <v>49</v>
      </c>
      <c r="B83" s="21" t="s">
        <v>139</v>
      </c>
      <c r="C83" s="17">
        <f t="shared" ref="C83:C89" si="16">SUM(D83:V83)</f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ht="30" x14ac:dyDescent="0.25">
      <c r="A84" s="8">
        <v>50</v>
      </c>
      <c r="B84" s="21" t="s">
        <v>140</v>
      </c>
      <c r="C84" s="17">
        <f t="shared" si="16"/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45" x14ac:dyDescent="0.25">
      <c r="A85" s="8">
        <v>51</v>
      </c>
      <c r="B85" s="21" t="s">
        <v>76</v>
      </c>
      <c r="C85" s="17">
        <f t="shared" si="16"/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x14ac:dyDescent="0.25">
      <c r="A86" s="8">
        <v>52</v>
      </c>
      <c r="B86" s="21" t="s">
        <v>75</v>
      </c>
      <c r="C86" s="17">
        <f t="shared" si="16"/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</row>
    <row r="87" spans="1:22" ht="75" x14ac:dyDescent="0.25">
      <c r="A87" s="8">
        <v>53</v>
      </c>
      <c r="B87" s="21" t="s">
        <v>74</v>
      </c>
      <c r="C87" s="17">
        <f t="shared" si="16"/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1:22" ht="75" x14ac:dyDescent="0.25">
      <c r="A88" s="8">
        <v>54</v>
      </c>
      <c r="B88" s="21" t="s">
        <v>73</v>
      </c>
      <c r="C88" s="17">
        <f t="shared" si="16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</row>
    <row r="89" spans="1:22" ht="90" x14ac:dyDescent="0.25">
      <c r="A89" s="8">
        <v>55</v>
      </c>
      <c r="B89" s="21" t="s">
        <v>141</v>
      </c>
      <c r="C89" s="17">
        <f t="shared" si="16"/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s="15" customFormat="1" x14ac:dyDescent="0.25">
      <c r="A90" s="43">
        <v>7</v>
      </c>
      <c r="B90" s="51" t="s">
        <v>27</v>
      </c>
      <c r="C90" s="19">
        <f>SUM(C83:C89)</f>
        <v>0</v>
      </c>
      <c r="D90" s="19">
        <f>SUM(D83:D89)</f>
        <v>0</v>
      </c>
      <c r="E90" s="19">
        <f t="shared" ref="E90:V90" si="17">SUM(E83:E89)</f>
        <v>0</v>
      </c>
      <c r="F90" s="19">
        <f t="shared" si="17"/>
        <v>0</v>
      </c>
      <c r="G90" s="19">
        <f t="shared" si="17"/>
        <v>0</v>
      </c>
      <c r="H90" s="19">
        <f t="shared" si="17"/>
        <v>0</v>
      </c>
      <c r="I90" s="19">
        <f t="shared" si="17"/>
        <v>0</v>
      </c>
      <c r="J90" s="19">
        <f t="shared" si="17"/>
        <v>0</v>
      </c>
      <c r="K90" s="19">
        <f t="shared" si="17"/>
        <v>0</v>
      </c>
      <c r="L90" s="19">
        <f t="shared" si="17"/>
        <v>0</v>
      </c>
      <c r="M90" s="19">
        <f t="shared" si="17"/>
        <v>0</v>
      </c>
      <c r="N90" s="19">
        <f t="shared" si="17"/>
        <v>0</v>
      </c>
      <c r="O90" s="19">
        <f t="shared" si="17"/>
        <v>0</v>
      </c>
      <c r="P90" s="19">
        <f t="shared" si="17"/>
        <v>0</v>
      </c>
      <c r="Q90" s="19">
        <f t="shared" si="17"/>
        <v>0</v>
      </c>
      <c r="R90" s="19">
        <f t="shared" si="17"/>
        <v>0</v>
      </c>
      <c r="S90" s="19">
        <f t="shared" si="17"/>
        <v>0</v>
      </c>
      <c r="T90" s="19">
        <f t="shared" si="17"/>
        <v>0</v>
      </c>
      <c r="U90" s="26">
        <f t="shared" si="17"/>
        <v>0</v>
      </c>
      <c r="V90" s="26">
        <f t="shared" si="17"/>
        <v>0</v>
      </c>
    </row>
    <row r="91" spans="1:22" x14ac:dyDescent="0.25">
      <c r="A91" s="8"/>
      <c r="B91" s="116" t="s">
        <v>52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</row>
    <row r="92" spans="1:22" ht="60" x14ac:dyDescent="0.25">
      <c r="A92" s="8">
        <v>56</v>
      </c>
      <c r="B92" s="22" t="s">
        <v>53</v>
      </c>
      <c r="C92" s="17">
        <f>SUM(D92:V92)</f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</row>
    <row r="93" spans="1:22" s="15" customFormat="1" x14ac:dyDescent="0.25">
      <c r="A93" s="43">
        <v>1</v>
      </c>
      <c r="B93" s="51" t="s">
        <v>27</v>
      </c>
      <c r="C93" s="19">
        <f t="shared" ref="C93" si="18">SUM(C92)</f>
        <v>0</v>
      </c>
      <c r="D93" s="19">
        <f t="shared" ref="D93:V93" si="19">SUM(D92)</f>
        <v>0</v>
      </c>
      <c r="E93" s="19">
        <f t="shared" si="19"/>
        <v>0</v>
      </c>
      <c r="F93" s="19">
        <f t="shared" si="19"/>
        <v>0</v>
      </c>
      <c r="G93" s="19">
        <f t="shared" si="19"/>
        <v>0</v>
      </c>
      <c r="H93" s="19">
        <f t="shared" si="19"/>
        <v>0</v>
      </c>
      <c r="I93" s="19">
        <f t="shared" si="19"/>
        <v>0</v>
      </c>
      <c r="J93" s="19">
        <f t="shared" si="19"/>
        <v>0</v>
      </c>
      <c r="K93" s="19">
        <f t="shared" si="19"/>
        <v>0</v>
      </c>
      <c r="L93" s="19">
        <f t="shared" si="19"/>
        <v>0</v>
      </c>
      <c r="M93" s="19">
        <f t="shared" si="19"/>
        <v>0</v>
      </c>
      <c r="N93" s="19">
        <f t="shared" si="19"/>
        <v>0</v>
      </c>
      <c r="O93" s="19">
        <f t="shared" si="19"/>
        <v>0</v>
      </c>
      <c r="P93" s="19">
        <f t="shared" si="19"/>
        <v>0</v>
      </c>
      <c r="Q93" s="19">
        <f t="shared" si="19"/>
        <v>0</v>
      </c>
      <c r="R93" s="19">
        <f t="shared" si="19"/>
        <v>0</v>
      </c>
      <c r="S93" s="19">
        <f t="shared" si="19"/>
        <v>0</v>
      </c>
      <c r="T93" s="19">
        <f t="shared" si="19"/>
        <v>0</v>
      </c>
      <c r="U93" s="26">
        <f t="shared" si="19"/>
        <v>0</v>
      </c>
      <c r="V93" s="26">
        <f t="shared" si="19"/>
        <v>0</v>
      </c>
    </row>
    <row r="94" spans="1:22" s="15" customFormat="1" x14ac:dyDescent="0.25">
      <c r="A94" s="114" t="s">
        <v>64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</row>
    <row r="95" spans="1:22" s="15" customFormat="1" ht="135" x14ac:dyDescent="0.25">
      <c r="A95" s="8">
        <v>57</v>
      </c>
      <c r="B95" s="22" t="s">
        <v>142</v>
      </c>
      <c r="C95" s="17">
        <f>SUM(D95:V95)</f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</row>
    <row r="96" spans="1:22" s="15" customFormat="1" ht="75" x14ac:dyDescent="0.25">
      <c r="A96" s="8">
        <v>58</v>
      </c>
      <c r="B96" s="22" t="s">
        <v>65</v>
      </c>
      <c r="C96" s="17">
        <f>SUM(D96:V96)</f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</row>
    <row r="97" spans="1:22" s="15" customFormat="1" x14ac:dyDescent="0.25">
      <c r="A97" s="43">
        <v>2</v>
      </c>
      <c r="B97" s="51" t="s">
        <v>27</v>
      </c>
      <c r="C97" s="19">
        <f>SUM(C95,C96)</f>
        <v>0</v>
      </c>
      <c r="D97" s="19">
        <f t="shared" ref="D97:V97" si="20">SUM(D95,D96)</f>
        <v>0</v>
      </c>
      <c r="E97" s="19">
        <f t="shared" si="20"/>
        <v>0</v>
      </c>
      <c r="F97" s="19">
        <f t="shared" si="20"/>
        <v>0</v>
      </c>
      <c r="G97" s="19">
        <f t="shared" si="20"/>
        <v>0</v>
      </c>
      <c r="H97" s="19">
        <f t="shared" si="20"/>
        <v>0</v>
      </c>
      <c r="I97" s="19">
        <f t="shared" si="20"/>
        <v>0</v>
      </c>
      <c r="J97" s="19">
        <f t="shared" si="20"/>
        <v>0</v>
      </c>
      <c r="K97" s="19">
        <f t="shared" si="20"/>
        <v>0</v>
      </c>
      <c r="L97" s="19">
        <f t="shared" si="20"/>
        <v>0</v>
      </c>
      <c r="M97" s="19">
        <f t="shared" si="20"/>
        <v>0</v>
      </c>
      <c r="N97" s="19">
        <f t="shared" si="20"/>
        <v>0</v>
      </c>
      <c r="O97" s="19">
        <f t="shared" si="20"/>
        <v>0</v>
      </c>
      <c r="P97" s="19">
        <f t="shared" si="20"/>
        <v>0</v>
      </c>
      <c r="Q97" s="19">
        <f t="shared" si="20"/>
        <v>0</v>
      </c>
      <c r="R97" s="19">
        <f t="shared" si="20"/>
        <v>0</v>
      </c>
      <c r="S97" s="19">
        <f t="shared" si="20"/>
        <v>0</v>
      </c>
      <c r="T97" s="19">
        <f t="shared" si="20"/>
        <v>0</v>
      </c>
      <c r="U97" s="26">
        <f t="shared" si="20"/>
        <v>0</v>
      </c>
      <c r="V97" s="26">
        <f t="shared" si="20"/>
        <v>0</v>
      </c>
    </row>
    <row r="98" spans="1:22" x14ac:dyDescent="0.25">
      <c r="A98" s="8"/>
      <c r="B98" s="116" t="s">
        <v>57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</row>
    <row r="99" spans="1:22" ht="30" x14ac:dyDescent="0.25">
      <c r="A99" s="8">
        <v>59</v>
      </c>
      <c r="B99" s="22" t="s">
        <v>143</v>
      </c>
      <c r="C99" s="30">
        <f>SUM(D99:V99)</f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</row>
    <row r="100" spans="1:22" s="15" customFormat="1" x14ac:dyDescent="0.25">
      <c r="A100" s="43">
        <v>1</v>
      </c>
      <c r="B100" s="51" t="s">
        <v>27</v>
      </c>
      <c r="C100" s="19">
        <f>SUM(C99)</f>
        <v>0</v>
      </c>
      <c r="D100" s="19">
        <f t="shared" ref="D100:V100" si="21">SUM(D99)</f>
        <v>0</v>
      </c>
      <c r="E100" s="19">
        <f t="shared" si="21"/>
        <v>0</v>
      </c>
      <c r="F100" s="19">
        <f t="shared" si="21"/>
        <v>0</v>
      </c>
      <c r="G100" s="19">
        <f t="shared" si="21"/>
        <v>0</v>
      </c>
      <c r="H100" s="19">
        <f t="shared" si="21"/>
        <v>0</v>
      </c>
      <c r="I100" s="19">
        <f t="shared" si="21"/>
        <v>0</v>
      </c>
      <c r="J100" s="19">
        <f t="shared" si="21"/>
        <v>0</v>
      </c>
      <c r="K100" s="19">
        <f t="shared" si="21"/>
        <v>0</v>
      </c>
      <c r="L100" s="19">
        <f t="shared" si="21"/>
        <v>0</v>
      </c>
      <c r="M100" s="19">
        <f t="shared" si="21"/>
        <v>0</v>
      </c>
      <c r="N100" s="19">
        <f t="shared" si="21"/>
        <v>0</v>
      </c>
      <c r="O100" s="19">
        <f t="shared" si="21"/>
        <v>0</v>
      </c>
      <c r="P100" s="19">
        <f t="shared" si="21"/>
        <v>0</v>
      </c>
      <c r="Q100" s="19">
        <f t="shared" si="21"/>
        <v>0</v>
      </c>
      <c r="R100" s="19">
        <f t="shared" si="21"/>
        <v>0</v>
      </c>
      <c r="S100" s="19">
        <f t="shared" si="21"/>
        <v>0</v>
      </c>
      <c r="T100" s="19">
        <f t="shared" si="21"/>
        <v>0</v>
      </c>
      <c r="U100" s="26">
        <f t="shared" si="21"/>
        <v>0</v>
      </c>
      <c r="V100" s="26">
        <f t="shared" si="21"/>
        <v>0</v>
      </c>
    </row>
    <row r="101" spans="1:22" s="15" customFormat="1" x14ac:dyDescent="0.25">
      <c r="A101" s="43"/>
      <c r="B101" s="51" t="s">
        <v>30</v>
      </c>
      <c r="C101" s="19">
        <f>C100+C97+C93+C90</f>
        <v>0</v>
      </c>
      <c r="D101" s="19">
        <f t="shared" ref="D101:V101" si="22">D100+D97+D93+D90</f>
        <v>0</v>
      </c>
      <c r="E101" s="19">
        <f t="shared" si="22"/>
        <v>0</v>
      </c>
      <c r="F101" s="19">
        <f t="shared" si="22"/>
        <v>0</v>
      </c>
      <c r="G101" s="19">
        <f t="shared" si="22"/>
        <v>0</v>
      </c>
      <c r="H101" s="19">
        <f t="shared" si="22"/>
        <v>0</v>
      </c>
      <c r="I101" s="19">
        <f t="shared" si="22"/>
        <v>0</v>
      </c>
      <c r="J101" s="19">
        <f t="shared" si="22"/>
        <v>0</v>
      </c>
      <c r="K101" s="19">
        <f t="shared" si="22"/>
        <v>0</v>
      </c>
      <c r="L101" s="19">
        <f t="shared" si="22"/>
        <v>0</v>
      </c>
      <c r="M101" s="19">
        <f t="shared" si="22"/>
        <v>0</v>
      </c>
      <c r="N101" s="19">
        <f t="shared" si="22"/>
        <v>0</v>
      </c>
      <c r="O101" s="19">
        <f t="shared" si="22"/>
        <v>0</v>
      </c>
      <c r="P101" s="19">
        <f t="shared" si="22"/>
        <v>0</v>
      </c>
      <c r="Q101" s="19">
        <f t="shared" si="22"/>
        <v>0</v>
      </c>
      <c r="R101" s="19">
        <f t="shared" si="22"/>
        <v>0</v>
      </c>
      <c r="S101" s="19">
        <f t="shared" si="22"/>
        <v>0</v>
      </c>
      <c r="T101" s="19">
        <f t="shared" si="22"/>
        <v>0</v>
      </c>
      <c r="U101" s="19">
        <f t="shared" si="22"/>
        <v>0</v>
      </c>
      <c r="V101" s="19">
        <f t="shared" si="22"/>
        <v>0</v>
      </c>
    </row>
    <row r="102" spans="1:22" x14ac:dyDescent="0.25">
      <c r="A102" s="8"/>
      <c r="B102" s="114" t="s">
        <v>5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</row>
    <row r="103" spans="1:22" x14ac:dyDescent="0.25">
      <c r="A103" s="8"/>
      <c r="B103" s="116" t="s">
        <v>8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</row>
    <row r="104" spans="1:22" ht="51" x14ac:dyDescent="0.25">
      <c r="A104" s="8">
        <v>60</v>
      </c>
      <c r="B104" s="46" t="s">
        <v>144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ht="51" x14ac:dyDescent="0.25">
      <c r="A105" s="8">
        <v>61</v>
      </c>
      <c r="B105" s="46" t="s">
        <v>145</v>
      </c>
      <c r="C105" s="34">
        <v>0</v>
      </c>
      <c r="D105" s="34">
        <v>0</v>
      </c>
      <c r="E105" s="1" t="s">
        <v>175</v>
      </c>
      <c r="F105" s="1" t="s">
        <v>175</v>
      </c>
      <c r="G105" s="1" t="s">
        <v>175</v>
      </c>
      <c r="H105" s="1" t="s">
        <v>175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 t="s">
        <v>175</v>
      </c>
      <c r="R105" s="1" t="s">
        <v>175</v>
      </c>
      <c r="S105" s="1" t="s">
        <v>175</v>
      </c>
      <c r="T105" s="1" t="s">
        <v>175</v>
      </c>
      <c r="U105" s="1" t="s">
        <v>175</v>
      </c>
      <c r="V105" s="1" t="s">
        <v>175</v>
      </c>
    </row>
    <row r="106" spans="1:22" ht="27.75" customHeight="1" x14ac:dyDescent="0.25">
      <c r="A106" s="8">
        <v>62</v>
      </c>
      <c r="B106" s="46" t="s">
        <v>146</v>
      </c>
      <c r="C106" s="34">
        <v>0</v>
      </c>
      <c r="D106" s="34">
        <v>0</v>
      </c>
      <c r="E106" s="1" t="s">
        <v>175</v>
      </c>
      <c r="F106" s="1" t="s">
        <v>175</v>
      </c>
      <c r="G106" s="1" t="s">
        <v>175</v>
      </c>
      <c r="H106" s="1" t="s">
        <v>175</v>
      </c>
      <c r="I106" s="1" t="s">
        <v>175</v>
      </c>
      <c r="J106" s="1" t="s">
        <v>175</v>
      </c>
      <c r="K106" s="1" t="s">
        <v>175</v>
      </c>
      <c r="L106" s="1" t="s">
        <v>175</v>
      </c>
      <c r="M106" s="1" t="s">
        <v>175</v>
      </c>
      <c r="N106" s="1" t="s">
        <v>175</v>
      </c>
      <c r="O106" s="1" t="s">
        <v>175</v>
      </c>
      <c r="P106" s="1" t="s">
        <v>175</v>
      </c>
      <c r="Q106" s="1" t="s">
        <v>175</v>
      </c>
      <c r="R106" s="1" t="s">
        <v>175</v>
      </c>
      <c r="S106" s="1" t="s">
        <v>175</v>
      </c>
      <c r="T106" s="1" t="s">
        <v>175</v>
      </c>
      <c r="U106" s="1" t="s">
        <v>175</v>
      </c>
      <c r="V106" s="1" t="s">
        <v>175</v>
      </c>
    </row>
    <row r="107" spans="1:22" ht="38.25" x14ac:dyDescent="0.25">
      <c r="A107" s="8">
        <v>63</v>
      </c>
      <c r="B107" s="46" t="s">
        <v>147</v>
      </c>
      <c r="C107" s="34">
        <v>0</v>
      </c>
      <c r="D107" s="34">
        <v>0</v>
      </c>
      <c r="E107" s="1" t="s">
        <v>175</v>
      </c>
      <c r="F107" s="1" t="s">
        <v>175</v>
      </c>
      <c r="G107" s="1" t="s">
        <v>175</v>
      </c>
      <c r="H107" s="1" t="s">
        <v>175</v>
      </c>
      <c r="I107" s="1" t="s">
        <v>175</v>
      </c>
      <c r="J107" s="1" t="s">
        <v>175</v>
      </c>
      <c r="K107" s="1" t="s">
        <v>175</v>
      </c>
      <c r="L107" s="1" t="s">
        <v>175</v>
      </c>
      <c r="M107" s="1" t="s">
        <v>175</v>
      </c>
      <c r="N107" s="1" t="s">
        <v>175</v>
      </c>
      <c r="O107" s="1" t="s">
        <v>175</v>
      </c>
      <c r="P107" s="1" t="s">
        <v>175</v>
      </c>
      <c r="Q107" s="1" t="s">
        <v>175</v>
      </c>
      <c r="R107" s="1" t="s">
        <v>175</v>
      </c>
      <c r="S107" s="1" t="s">
        <v>175</v>
      </c>
      <c r="T107" s="1" t="s">
        <v>175</v>
      </c>
      <c r="U107" s="1" t="s">
        <v>175</v>
      </c>
      <c r="V107" s="1" t="s">
        <v>175</v>
      </c>
    </row>
    <row r="108" spans="1:22" s="15" customFormat="1" x14ac:dyDescent="0.25">
      <c r="A108" s="43">
        <v>4</v>
      </c>
      <c r="B108" s="51" t="s">
        <v>27</v>
      </c>
      <c r="C108" s="19">
        <f t="shared" ref="C108:V108" si="23">SUM(C104:C107)</f>
        <v>0</v>
      </c>
      <c r="D108" s="19">
        <f t="shared" si="23"/>
        <v>0</v>
      </c>
      <c r="E108" s="19">
        <f t="shared" si="23"/>
        <v>0</v>
      </c>
      <c r="F108" s="19">
        <f t="shared" si="23"/>
        <v>0</v>
      </c>
      <c r="G108" s="19">
        <f t="shared" si="23"/>
        <v>0</v>
      </c>
      <c r="H108" s="19">
        <f t="shared" si="23"/>
        <v>0</v>
      </c>
      <c r="I108" s="19">
        <f t="shared" si="23"/>
        <v>0</v>
      </c>
      <c r="J108" s="19">
        <f t="shared" si="23"/>
        <v>0</v>
      </c>
      <c r="K108" s="19">
        <f t="shared" si="23"/>
        <v>0</v>
      </c>
      <c r="L108" s="19">
        <f t="shared" si="23"/>
        <v>0</v>
      </c>
      <c r="M108" s="19">
        <f t="shared" si="23"/>
        <v>0</v>
      </c>
      <c r="N108" s="19">
        <f t="shared" si="23"/>
        <v>0</v>
      </c>
      <c r="O108" s="19">
        <f t="shared" si="23"/>
        <v>0</v>
      </c>
      <c r="P108" s="19">
        <f t="shared" si="23"/>
        <v>0</v>
      </c>
      <c r="Q108" s="19">
        <f t="shared" si="23"/>
        <v>0</v>
      </c>
      <c r="R108" s="19">
        <f t="shared" si="23"/>
        <v>0</v>
      </c>
      <c r="S108" s="19">
        <f t="shared" si="23"/>
        <v>0</v>
      </c>
      <c r="T108" s="19">
        <f t="shared" si="23"/>
        <v>0</v>
      </c>
      <c r="U108" s="26">
        <f t="shared" si="23"/>
        <v>0</v>
      </c>
      <c r="V108" s="26">
        <f t="shared" si="23"/>
        <v>0</v>
      </c>
    </row>
    <row r="109" spans="1:22" x14ac:dyDescent="0.25">
      <c r="A109" s="6"/>
      <c r="B109" s="116" t="s">
        <v>22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</row>
    <row r="110" spans="1:22" ht="30" x14ac:dyDescent="0.25">
      <c r="A110" s="8">
        <v>64</v>
      </c>
      <c r="B110" s="21" t="s">
        <v>148</v>
      </c>
      <c r="C110" s="17">
        <f t="shared" ref="C110:C120" si="24">SUM(D110:V110)</f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</row>
    <row r="111" spans="1:22" ht="31.5" customHeight="1" x14ac:dyDescent="0.25">
      <c r="A111" s="8">
        <v>65</v>
      </c>
      <c r="B111" s="23" t="s">
        <v>149</v>
      </c>
      <c r="C111" s="17">
        <f t="shared" si="24"/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</row>
    <row r="112" spans="1:22" ht="31.5" customHeight="1" x14ac:dyDescent="0.25">
      <c r="A112" s="8">
        <v>66</v>
      </c>
      <c r="B112" s="23" t="s">
        <v>150</v>
      </c>
      <c r="C112" s="17">
        <f t="shared" si="24"/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</row>
    <row r="113" spans="1:22" ht="60" x14ac:dyDescent="0.25">
      <c r="A113" s="8">
        <v>67</v>
      </c>
      <c r="B113" s="21" t="s">
        <v>151</v>
      </c>
      <c r="C113" s="17">
        <f t="shared" si="24"/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</row>
    <row r="114" spans="1:22" ht="90" x14ac:dyDescent="0.25">
      <c r="A114" s="8">
        <v>68</v>
      </c>
      <c r="B114" s="23" t="s">
        <v>152</v>
      </c>
      <c r="C114" s="17">
        <f t="shared" si="24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</row>
    <row r="115" spans="1:22" ht="60.75" customHeight="1" x14ac:dyDescent="0.25">
      <c r="A115" s="8">
        <v>69</v>
      </c>
      <c r="B115" s="23" t="s">
        <v>41</v>
      </c>
      <c r="C115" s="17">
        <f t="shared" si="24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</row>
    <row r="116" spans="1:22" ht="33" customHeight="1" x14ac:dyDescent="0.25">
      <c r="A116" s="8">
        <v>70</v>
      </c>
      <c r="B116" s="23" t="s">
        <v>153</v>
      </c>
      <c r="C116" s="17">
        <f t="shared" si="24"/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</row>
    <row r="117" spans="1:22" s="16" customFormat="1" ht="30" x14ac:dyDescent="0.25">
      <c r="A117" s="8">
        <v>71</v>
      </c>
      <c r="B117" s="53" t="s">
        <v>154</v>
      </c>
      <c r="C117" s="25">
        <f t="shared" si="24"/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</row>
    <row r="118" spans="1:22" ht="120" x14ac:dyDescent="0.25">
      <c r="A118" s="8">
        <v>72</v>
      </c>
      <c r="B118" s="21" t="s">
        <v>155</v>
      </c>
      <c r="C118" s="17">
        <f t="shared" si="24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</row>
    <row r="119" spans="1:22" ht="45" x14ac:dyDescent="0.25">
      <c r="A119" s="8">
        <v>73</v>
      </c>
      <c r="B119" s="21" t="s">
        <v>156</v>
      </c>
      <c r="C119" s="17">
        <f t="shared" si="24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</row>
    <row r="120" spans="1:22" ht="30" x14ac:dyDescent="0.25">
      <c r="A120" s="8">
        <v>74</v>
      </c>
      <c r="B120" s="21" t="s">
        <v>50</v>
      </c>
      <c r="C120" s="17">
        <f t="shared" si="24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</row>
    <row r="121" spans="1:22" s="15" customFormat="1" x14ac:dyDescent="0.25">
      <c r="A121" s="43">
        <v>11</v>
      </c>
      <c r="B121" s="51" t="s">
        <v>27</v>
      </c>
      <c r="C121" s="19">
        <f t="shared" ref="C121:V121" si="25">SUM(C110:C120)</f>
        <v>0</v>
      </c>
      <c r="D121" s="19">
        <f>SUM(D110:D120)</f>
        <v>0</v>
      </c>
      <c r="E121" s="19">
        <f t="shared" si="25"/>
        <v>0</v>
      </c>
      <c r="F121" s="19">
        <f t="shared" si="25"/>
        <v>0</v>
      </c>
      <c r="G121" s="19">
        <f t="shared" si="25"/>
        <v>0</v>
      </c>
      <c r="H121" s="19">
        <f t="shared" si="25"/>
        <v>0</v>
      </c>
      <c r="I121" s="19">
        <f t="shared" si="25"/>
        <v>0</v>
      </c>
      <c r="J121" s="19">
        <f t="shared" si="25"/>
        <v>0</v>
      </c>
      <c r="K121" s="19">
        <f t="shared" si="25"/>
        <v>0</v>
      </c>
      <c r="L121" s="19">
        <f t="shared" si="25"/>
        <v>0</v>
      </c>
      <c r="M121" s="19">
        <f t="shared" si="25"/>
        <v>0</v>
      </c>
      <c r="N121" s="19">
        <f t="shared" si="25"/>
        <v>0</v>
      </c>
      <c r="O121" s="19">
        <f t="shared" si="25"/>
        <v>0</v>
      </c>
      <c r="P121" s="19">
        <f t="shared" si="25"/>
        <v>0</v>
      </c>
      <c r="Q121" s="19">
        <f t="shared" si="25"/>
        <v>0</v>
      </c>
      <c r="R121" s="19">
        <f t="shared" si="25"/>
        <v>0</v>
      </c>
      <c r="S121" s="19">
        <f t="shared" si="25"/>
        <v>0</v>
      </c>
      <c r="T121" s="19">
        <f t="shared" si="25"/>
        <v>0</v>
      </c>
      <c r="U121" s="26">
        <f t="shared" si="25"/>
        <v>0</v>
      </c>
      <c r="V121" s="26">
        <f t="shared" si="25"/>
        <v>0</v>
      </c>
    </row>
    <row r="122" spans="1:22" s="15" customFormat="1" x14ac:dyDescent="0.25">
      <c r="A122" s="43"/>
      <c r="B122" s="51" t="s">
        <v>31</v>
      </c>
      <c r="C122" s="19">
        <f t="shared" ref="C122:V122" si="26">C121+C108</f>
        <v>0</v>
      </c>
      <c r="D122" s="19">
        <f t="shared" si="26"/>
        <v>0</v>
      </c>
      <c r="E122" s="19">
        <f t="shared" si="26"/>
        <v>0</v>
      </c>
      <c r="F122" s="19">
        <f t="shared" si="26"/>
        <v>0</v>
      </c>
      <c r="G122" s="19">
        <f t="shared" si="26"/>
        <v>0</v>
      </c>
      <c r="H122" s="19">
        <f t="shared" si="26"/>
        <v>0</v>
      </c>
      <c r="I122" s="19">
        <f t="shared" si="26"/>
        <v>0</v>
      </c>
      <c r="J122" s="19">
        <f t="shared" si="26"/>
        <v>0</v>
      </c>
      <c r="K122" s="19">
        <f t="shared" si="26"/>
        <v>0</v>
      </c>
      <c r="L122" s="19">
        <f t="shared" si="26"/>
        <v>0</v>
      </c>
      <c r="M122" s="19">
        <f t="shared" si="26"/>
        <v>0</v>
      </c>
      <c r="N122" s="19">
        <f t="shared" si="26"/>
        <v>0</v>
      </c>
      <c r="O122" s="19">
        <f t="shared" si="26"/>
        <v>0</v>
      </c>
      <c r="P122" s="19">
        <f t="shared" si="26"/>
        <v>0</v>
      </c>
      <c r="Q122" s="19">
        <f t="shared" si="26"/>
        <v>0</v>
      </c>
      <c r="R122" s="19">
        <f t="shared" si="26"/>
        <v>0</v>
      </c>
      <c r="S122" s="19">
        <f t="shared" si="26"/>
        <v>0</v>
      </c>
      <c r="T122" s="19">
        <f t="shared" si="26"/>
        <v>0</v>
      </c>
      <c r="U122" s="26">
        <f t="shared" si="26"/>
        <v>0</v>
      </c>
      <c r="V122" s="26">
        <f t="shared" si="26"/>
        <v>0</v>
      </c>
    </row>
    <row r="123" spans="1:22" x14ac:dyDescent="0.25">
      <c r="A123" s="8"/>
      <c r="B123" s="114" t="s">
        <v>6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</row>
    <row r="124" spans="1:22" x14ac:dyDescent="0.25">
      <c r="A124" s="8"/>
      <c r="B124" s="114" t="s">
        <v>26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</row>
    <row r="125" spans="1:22" ht="30" x14ac:dyDescent="0.25">
      <c r="A125" s="39">
        <v>75</v>
      </c>
      <c r="B125" s="65" t="s">
        <v>43</v>
      </c>
      <c r="C125" s="17">
        <f t="shared" ref="C125:C160" si="27">SUM(D125:V125)</f>
        <v>0</v>
      </c>
      <c r="D125" s="17">
        <v>0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x14ac:dyDescent="0.25">
      <c r="A126" s="39"/>
      <c r="B126" s="54" t="s">
        <v>157</v>
      </c>
      <c r="C126" s="17">
        <f t="shared" si="27"/>
        <v>0</v>
      </c>
      <c r="D126" s="17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45" x14ac:dyDescent="0.25">
      <c r="A127" s="39">
        <v>76</v>
      </c>
      <c r="B127" s="65" t="s">
        <v>67</v>
      </c>
      <c r="C127" s="17">
        <f t="shared" si="27"/>
        <v>0</v>
      </c>
      <c r="D127" s="17">
        <v>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90" x14ac:dyDescent="0.25">
      <c r="A128" s="39"/>
      <c r="B128" s="54" t="s">
        <v>40</v>
      </c>
      <c r="C128" s="17">
        <f t="shared" si="27"/>
        <v>0</v>
      </c>
      <c r="D128" s="17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5" x14ac:dyDescent="0.25">
      <c r="A129" s="39"/>
      <c r="B129" s="54" t="s">
        <v>133</v>
      </c>
      <c r="C129" s="17">
        <f t="shared" si="27"/>
        <v>0</v>
      </c>
      <c r="D129" s="17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x14ac:dyDescent="0.25">
      <c r="A130" s="39">
        <v>77</v>
      </c>
      <c r="B130" s="65" t="s">
        <v>137</v>
      </c>
      <c r="C130" s="17">
        <f t="shared" si="27"/>
        <v>0</v>
      </c>
      <c r="D130" s="17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x14ac:dyDescent="0.25">
      <c r="A131" s="39">
        <v>78</v>
      </c>
      <c r="B131" s="65" t="s">
        <v>132</v>
      </c>
      <c r="C131" s="17">
        <f t="shared" si="27"/>
        <v>0</v>
      </c>
      <c r="D131" s="17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45" x14ac:dyDescent="0.25">
      <c r="A132" s="39"/>
      <c r="B132" s="54" t="s">
        <v>20</v>
      </c>
      <c r="C132" s="17">
        <f t="shared" si="27"/>
        <v>0</v>
      </c>
      <c r="D132" s="17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0" x14ac:dyDescent="0.25">
      <c r="A133" s="39"/>
      <c r="B133" s="54" t="s">
        <v>129</v>
      </c>
      <c r="C133" s="17">
        <f t="shared" si="27"/>
        <v>0</v>
      </c>
      <c r="D133" s="17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60" x14ac:dyDescent="0.25">
      <c r="A134" s="39">
        <v>79</v>
      </c>
      <c r="B134" s="65" t="s">
        <v>11</v>
      </c>
      <c r="C134" s="17">
        <f t="shared" si="27"/>
        <v>0</v>
      </c>
      <c r="D134" s="17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90" x14ac:dyDescent="0.25">
      <c r="A135" s="39">
        <v>80</v>
      </c>
      <c r="B135" s="65" t="s">
        <v>158</v>
      </c>
      <c r="C135" s="17">
        <f t="shared" si="27"/>
        <v>0</v>
      </c>
      <c r="D135" s="17">
        <v>0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30" x14ac:dyDescent="0.25">
      <c r="A136" s="39"/>
      <c r="B136" s="54" t="s">
        <v>131</v>
      </c>
      <c r="C136" s="17">
        <f t="shared" si="27"/>
        <v>0</v>
      </c>
      <c r="D136" s="17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5" x14ac:dyDescent="0.25">
      <c r="A137" s="39"/>
      <c r="B137" s="54" t="s">
        <v>159</v>
      </c>
      <c r="C137" s="17">
        <f t="shared" si="27"/>
        <v>0</v>
      </c>
      <c r="D137" s="17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60" x14ac:dyDescent="0.25">
      <c r="A138" s="39">
        <v>81</v>
      </c>
      <c r="B138" s="65" t="s">
        <v>127</v>
      </c>
      <c r="C138" s="17">
        <f t="shared" si="27"/>
        <v>0</v>
      </c>
      <c r="D138" s="17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60" x14ac:dyDescent="0.25">
      <c r="A139" s="39"/>
      <c r="B139" s="54" t="s">
        <v>10</v>
      </c>
      <c r="C139" s="17">
        <f t="shared" si="27"/>
        <v>0</v>
      </c>
      <c r="D139" s="17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30" x14ac:dyDescent="0.25">
      <c r="A140" s="39"/>
      <c r="B140" s="54" t="s">
        <v>136</v>
      </c>
      <c r="C140" s="17">
        <f t="shared" si="27"/>
        <v>0</v>
      </c>
      <c r="D140" s="17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x14ac:dyDescent="0.25">
      <c r="A141" s="39"/>
      <c r="B141" s="54" t="s">
        <v>18</v>
      </c>
      <c r="C141" s="17">
        <f t="shared" si="27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90" x14ac:dyDescent="0.25">
      <c r="A142" s="39"/>
      <c r="B142" s="54" t="s">
        <v>21</v>
      </c>
      <c r="C142" s="17">
        <f t="shared" si="27"/>
        <v>0</v>
      </c>
      <c r="D142" s="17">
        <v>0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30" x14ac:dyDescent="0.25">
      <c r="A143" s="39"/>
      <c r="B143" s="54" t="s">
        <v>19</v>
      </c>
      <c r="C143" s="17">
        <f t="shared" si="27"/>
        <v>0</v>
      </c>
      <c r="D143" s="17">
        <v>0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60" x14ac:dyDescent="0.25">
      <c r="A144" s="39">
        <v>82</v>
      </c>
      <c r="B144" s="65" t="s">
        <v>66</v>
      </c>
      <c r="C144" s="17">
        <f t="shared" si="27"/>
        <v>0</v>
      </c>
      <c r="D144" s="17"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45" x14ac:dyDescent="0.25">
      <c r="A145" s="39">
        <v>83</v>
      </c>
      <c r="B145" s="65" t="s">
        <v>36</v>
      </c>
      <c r="C145" s="17">
        <f t="shared" si="27"/>
        <v>0</v>
      </c>
      <c r="D145" s="17">
        <v>0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x14ac:dyDescent="0.25">
      <c r="A146" s="39">
        <v>84</v>
      </c>
      <c r="B146" s="65" t="s">
        <v>138</v>
      </c>
      <c r="C146" s="17">
        <f t="shared" si="27"/>
        <v>0</v>
      </c>
      <c r="D146" s="17">
        <v>0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45" x14ac:dyDescent="0.25">
      <c r="A147" s="39">
        <v>85</v>
      </c>
      <c r="B147" s="65" t="s">
        <v>15</v>
      </c>
      <c r="C147" s="17">
        <f t="shared" si="27"/>
        <v>0</v>
      </c>
      <c r="D147" s="17">
        <v>0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75" x14ac:dyDescent="0.25">
      <c r="A148" s="39">
        <v>86</v>
      </c>
      <c r="B148" s="65" t="s">
        <v>17</v>
      </c>
      <c r="C148" s="17">
        <f t="shared" si="27"/>
        <v>0</v>
      </c>
      <c r="D148" s="17">
        <v>0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104.25" customHeight="1" x14ac:dyDescent="0.25">
      <c r="A149" s="39">
        <v>87</v>
      </c>
      <c r="B149" s="66" t="s">
        <v>160</v>
      </c>
      <c r="C149" s="17">
        <f t="shared" si="27"/>
        <v>0</v>
      </c>
      <c r="D149" s="17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45" x14ac:dyDescent="0.25">
      <c r="A150" s="39">
        <v>88</v>
      </c>
      <c r="B150" s="65" t="s">
        <v>16</v>
      </c>
      <c r="C150" s="17">
        <f t="shared" si="27"/>
        <v>0</v>
      </c>
      <c r="D150" s="17">
        <v>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5" x14ac:dyDescent="0.25">
      <c r="A151" s="39">
        <v>89</v>
      </c>
      <c r="B151" s="65" t="s">
        <v>161</v>
      </c>
      <c r="C151" s="17">
        <f t="shared" si="27"/>
        <v>0</v>
      </c>
      <c r="D151" s="17">
        <v>0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30" x14ac:dyDescent="0.25">
      <c r="A152" s="39">
        <v>90</v>
      </c>
      <c r="B152" s="65" t="s">
        <v>162</v>
      </c>
      <c r="C152" s="17">
        <f t="shared" si="27"/>
        <v>0</v>
      </c>
      <c r="D152" s="17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30" x14ac:dyDescent="0.25">
      <c r="A153" s="39">
        <v>91</v>
      </c>
      <c r="B153" s="65" t="s">
        <v>13</v>
      </c>
      <c r="C153" s="17">
        <f t="shared" si="27"/>
        <v>0</v>
      </c>
      <c r="D153" s="17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39">
        <v>92</v>
      </c>
      <c r="B154" s="65" t="s">
        <v>163</v>
      </c>
      <c r="C154" s="17">
        <f t="shared" si="27"/>
        <v>0</v>
      </c>
      <c r="D154" s="17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5" x14ac:dyDescent="0.25">
      <c r="A155" s="39">
        <v>93</v>
      </c>
      <c r="B155" s="65" t="s">
        <v>164</v>
      </c>
      <c r="C155" s="17">
        <f t="shared" si="27"/>
        <v>0</v>
      </c>
      <c r="D155" s="17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39">
        <v>94</v>
      </c>
      <c r="B156" s="65" t="s">
        <v>165</v>
      </c>
      <c r="C156" s="17">
        <f t="shared" si="27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45" x14ac:dyDescent="0.25">
      <c r="A157" s="39">
        <v>95</v>
      </c>
      <c r="B157" s="65" t="s">
        <v>12</v>
      </c>
      <c r="C157" s="17">
        <f t="shared" si="27"/>
        <v>0</v>
      </c>
      <c r="D157" s="17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30" x14ac:dyDescent="0.25">
      <c r="A158" s="39">
        <v>96</v>
      </c>
      <c r="B158" s="65" t="s">
        <v>166</v>
      </c>
      <c r="C158" s="17">
        <f t="shared" si="27"/>
        <v>0</v>
      </c>
      <c r="D158" s="17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45" x14ac:dyDescent="0.25">
      <c r="A159" s="39">
        <v>97</v>
      </c>
      <c r="B159" s="65" t="s">
        <v>35</v>
      </c>
      <c r="C159" s="17">
        <f t="shared" si="27"/>
        <v>0</v>
      </c>
      <c r="D159" s="17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30" x14ac:dyDescent="0.25">
      <c r="A160" s="39">
        <v>98</v>
      </c>
      <c r="B160" s="65" t="s">
        <v>167</v>
      </c>
      <c r="C160" s="17">
        <f t="shared" si="27"/>
        <v>0</v>
      </c>
      <c r="D160" s="17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s="15" customFormat="1" x14ac:dyDescent="0.25">
      <c r="A161" s="43">
        <v>24</v>
      </c>
      <c r="B161" s="51" t="s">
        <v>27</v>
      </c>
      <c r="C161" s="19">
        <f t="shared" ref="C161:V161" si="28">SUM(C125:C160)</f>
        <v>0</v>
      </c>
      <c r="D161" s="19">
        <f t="shared" si="28"/>
        <v>0</v>
      </c>
      <c r="E161" s="19">
        <f t="shared" si="28"/>
        <v>0</v>
      </c>
      <c r="F161" s="19">
        <f t="shared" si="28"/>
        <v>0</v>
      </c>
      <c r="G161" s="19">
        <f t="shared" si="28"/>
        <v>0</v>
      </c>
      <c r="H161" s="19">
        <f t="shared" si="28"/>
        <v>0</v>
      </c>
      <c r="I161" s="19">
        <f t="shared" si="28"/>
        <v>0</v>
      </c>
      <c r="J161" s="19">
        <f t="shared" si="28"/>
        <v>0</v>
      </c>
      <c r="K161" s="19">
        <f t="shared" si="28"/>
        <v>0</v>
      </c>
      <c r="L161" s="19">
        <f t="shared" si="28"/>
        <v>0</v>
      </c>
      <c r="M161" s="19">
        <f t="shared" si="28"/>
        <v>0</v>
      </c>
      <c r="N161" s="19">
        <f t="shared" si="28"/>
        <v>0</v>
      </c>
      <c r="O161" s="19">
        <f t="shared" si="28"/>
        <v>0</v>
      </c>
      <c r="P161" s="19">
        <f t="shared" si="28"/>
        <v>0</v>
      </c>
      <c r="Q161" s="19">
        <f t="shared" si="28"/>
        <v>0</v>
      </c>
      <c r="R161" s="19">
        <f t="shared" si="28"/>
        <v>0</v>
      </c>
      <c r="S161" s="19">
        <f t="shared" si="28"/>
        <v>0</v>
      </c>
      <c r="T161" s="19">
        <f t="shared" si="28"/>
        <v>0</v>
      </c>
      <c r="U161" s="26">
        <f t="shared" si="28"/>
        <v>0</v>
      </c>
      <c r="V161" s="26">
        <f t="shared" si="28"/>
        <v>0</v>
      </c>
    </row>
    <row r="162" spans="1:22" x14ac:dyDescent="0.25">
      <c r="A162" s="8"/>
      <c r="B162" s="114" t="s">
        <v>34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</row>
    <row r="163" spans="1:22" ht="75" x14ac:dyDescent="0.25">
      <c r="A163" s="8">
        <v>99</v>
      </c>
      <c r="B163" s="22" t="s">
        <v>168</v>
      </c>
      <c r="C163" s="17">
        <f>SUM(D163:V163)</f>
        <v>0</v>
      </c>
      <c r="D163" s="17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>
        <v>100</v>
      </c>
      <c r="B164" s="22" t="s">
        <v>47</v>
      </c>
      <c r="C164" s="17">
        <f>SUM(D164:V164)</f>
        <v>0</v>
      </c>
      <c r="D164" s="17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x14ac:dyDescent="0.25">
      <c r="A165" s="8">
        <v>101</v>
      </c>
      <c r="B165" s="22" t="s">
        <v>69</v>
      </c>
      <c r="C165" s="17">
        <f>SUM(D165:V165)</f>
        <v>0</v>
      </c>
      <c r="D165" s="17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s="15" customFormat="1" x14ac:dyDescent="0.25">
      <c r="A166" s="43">
        <v>3</v>
      </c>
      <c r="B166" s="51" t="s">
        <v>27</v>
      </c>
      <c r="C166" s="19">
        <f>SUM(C163:C165)</f>
        <v>0</v>
      </c>
      <c r="D166" s="19">
        <f t="shared" ref="D166:V166" si="29">SUM(D163:D165)</f>
        <v>0</v>
      </c>
      <c r="E166" s="19">
        <f t="shared" si="29"/>
        <v>0</v>
      </c>
      <c r="F166" s="19">
        <f t="shared" si="29"/>
        <v>0</v>
      </c>
      <c r="G166" s="19">
        <f t="shared" si="29"/>
        <v>0</v>
      </c>
      <c r="H166" s="19">
        <f t="shared" si="29"/>
        <v>0</v>
      </c>
      <c r="I166" s="19">
        <f t="shared" si="29"/>
        <v>0</v>
      </c>
      <c r="J166" s="19">
        <f t="shared" si="29"/>
        <v>0</v>
      </c>
      <c r="K166" s="19">
        <f t="shared" si="29"/>
        <v>0</v>
      </c>
      <c r="L166" s="19">
        <f t="shared" si="29"/>
        <v>0</v>
      </c>
      <c r="M166" s="19">
        <f t="shared" si="29"/>
        <v>0</v>
      </c>
      <c r="N166" s="19">
        <f t="shared" si="29"/>
        <v>0</v>
      </c>
      <c r="O166" s="19">
        <f t="shared" si="29"/>
        <v>0</v>
      </c>
      <c r="P166" s="19">
        <f t="shared" si="29"/>
        <v>0</v>
      </c>
      <c r="Q166" s="19">
        <f t="shared" si="29"/>
        <v>0</v>
      </c>
      <c r="R166" s="19">
        <f t="shared" si="29"/>
        <v>0</v>
      </c>
      <c r="S166" s="19">
        <f t="shared" si="29"/>
        <v>0</v>
      </c>
      <c r="T166" s="19">
        <f t="shared" si="29"/>
        <v>0</v>
      </c>
      <c r="U166" s="26">
        <f t="shared" si="29"/>
        <v>0</v>
      </c>
      <c r="V166" s="26">
        <f t="shared" si="29"/>
        <v>0</v>
      </c>
    </row>
    <row r="167" spans="1:22" x14ac:dyDescent="0.25">
      <c r="A167" s="8"/>
      <c r="B167" s="114" t="s">
        <v>38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</row>
    <row r="168" spans="1:22" ht="75" x14ac:dyDescent="0.25">
      <c r="A168" s="8">
        <v>102</v>
      </c>
      <c r="B168" s="22" t="s">
        <v>39</v>
      </c>
      <c r="C168" s="17">
        <f>SUM(D168:V168)</f>
        <v>0</v>
      </c>
      <c r="D168" s="17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30" x14ac:dyDescent="0.25">
      <c r="A169" s="8">
        <v>103</v>
      </c>
      <c r="B169" s="22" t="s">
        <v>48</v>
      </c>
      <c r="C169" s="17">
        <f>SUM(D169:V169)</f>
        <v>0</v>
      </c>
      <c r="D169" s="17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75" x14ac:dyDescent="0.25">
      <c r="A170" s="8">
        <v>104</v>
      </c>
      <c r="B170" s="22" t="s">
        <v>49</v>
      </c>
      <c r="C170" s="17">
        <f>SUM(D170:V170)</f>
        <v>0</v>
      </c>
      <c r="D170" s="17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s="15" customFormat="1" x14ac:dyDescent="0.25">
      <c r="A171" s="43">
        <v>3</v>
      </c>
      <c r="B171" s="51" t="s">
        <v>27</v>
      </c>
      <c r="C171" s="19">
        <f>SUM(C168:C170)</f>
        <v>0</v>
      </c>
      <c r="D171" s="19">
        <f t="shared" ref="D171:V171" si="30">SUM(D168:D170)</f>
        <v>0</v>
      </c>
      <c r="E171" s="19">
        <f t="shared" si="30"/>
        <v>0</v>
      </c>
      <c r="F171" s="19">
        <f t="shared" si="30"/>
        <v>0</v>
      </c>
      <c r="G171" s="19">
        <f t="shared" si="30"/>
        <v>0</v>
      </c>
      <c r="H171" s="19">
        <f t="shared" si="30"/>
        <v>0</v>
      </c>
      <c r="I171" s="19">
        <f t="shared" si="30"/>
        <v>0</v>
      </c>
      <c r="J171" s="19">
        <f t="shared" si="30"/>
        <v>0</v>
      </c>
      <c r="K171" s="19">
        <f t="shared" si="30"/>
        <v>0</v>
      </c>
      <c r="L171" s="19">
        <f t="shared" si="30"/>
        <v>0</v>
      </c>
      <c r="M171" s="19">
        <f t="shared" si="30"/>
        <v>0</v>
      </c>
      <c r="N171" s="19">
        <f t="shared" si="30"/>
        <v>0</v>
      </c>
      <c r="O171" s="19">
        <f t="shared" si="30"/>
        <v>0</v>
      </c>
      <c r="P171" s="19">
        <f t="shared" si="30"/>
        <v>0</v>
      </c>
      <c r="Q171" s="19">
        <f t="shared" si="30"/>
        <v>0</v>
      </c>
      <c r="R171" s="19">
        <f t="shared" si="30"/>
        <v>0</v>
      </c>
      <c r="S171" s="19">
        <f t="shared" si="30"/>
        <v>0</v>
      </c>
      <c r="T171" s="19">
        <f t="shared" si="30"/>
        <v>0</v>
      </c>
      <c r="U171" s="26">
        <f t="shared" si="30"/>
        <v>0</v>
      </c>
      <c r="V171" s="26">
        <f t="shared" si="30"/>
        <v>0</v>
      </c>
    </row>
    <row r="172" spans="1:22" s="57" customFormat="1" x14ac:dyDescent="0.25">
      <c r="A172" s="56"/>
      <c r="B172" s="132" t="s">
        <v>56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</row>
    <row r="173" spans="1:22" s="57" customFormat="1" ht="30" x14ac:dyDescent="0.25">
      <c r="A173" s="56">
        <v>105</v>
      </c>
      <c r="B173" s="63" t="s">
        <v>179</v>
      </c>
      <c r="C173" s="58">
        <v>0</v>
      </c>
      <c r="D173" s="1" t="s">
        <v>175</v>
      </c>
      <c r="E173" s="17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57" customFormat="1" ht="30" x14ac:dyDescent="0.25">
      <c r="A174" s="56">
        <v>106</v>
      </c>
      <c r="B174" s="63" t="s">
        <v>180</v>
      </c>
      <c r="C174" s="58">
        <v>0</v>
      </c>
      <c r="D174" s="1" t="s">
        <v>175</v>
      </c>
      <c r="E174" s="17">
        <v>0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s="57" customFormat="1" ht="45" x14ac:dyDescent="0.25">
      <c r="A175" s="56">
        <v>107</v>
      </c>
      <c r="B175" s="63" t="s">
        <v>72</v>
      </c>
      <c r="C175" s="58">
        <v>0</v>
      </c>
      <c r="D175" s="1" t="s">
        <v>175</v>
      </c>
      <c r="E175" s="17">
        <v>0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s="57" customFormat="1" ht="90" x14ac:dyDescent="0.25">
      <c r="A176" s="56">
        <v>108</v>
      </c>
      <c r="B176" s="63" t="s">
        <v>181</v>
      </c>
      <c r="C176" s="58">
        <v>0</v>
      </c>
      <c r="D176" s="1" t="s">
        <v>175</v>
      </c>
      <c r="E176" s="17">
        <v>0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62" customFormat="1" x14ac:dyDescent="0.25">
      <c r="A177" s="59">
        <v>4</v>
      </c>
      <c r="B177" s="60" t="s">
        <v>27</v>
      </c>
      <c r="C177" s="64">
        <f t="shared" ref="C177:V177" si="31">SUM(C173:C173)</f>
        <v>0</v>
      </c>
      <c r="D177" s="64">
        <f t="shared" si="31"/>
        <v>0</v>
      </c>
      <c r="E177" s="64">
        <f t="shared" si="31"/>
        <v>0</v>
      </c>
      <c r="F177" s="64">
        <f t="shared" si="31"/>
        <v>0</v>
      </c>
      <c r="G177" s="64">
        <f t="shared" si="31"/>
        <v>0</v>
      </c>
      <c r="H177" s="64">
        <f t="shared" si="31"/>
        <v>0</v>
      </c>
      <c r="I177" s="64">
        <f t="shared" si="31"/>
        <v>0</v>
      </c>
      <c r="J177" s="64">
        <f t="shared" si="31"/>
        <v>0</v>
      </c>
      <c r="K177" s="64">
        <f t="shared" si="31"/>
        <v>0</v>
      </c>
      <c r="L177" s="64">
        <f t="shared" si="31"/>
        <v>0</v>
      </c>
      <c r="M177" s="64">
        <f t="shared" si="31"/>
        <v>0</v>
      </c>
      <c r="N177" s="64">
        <f t="shared" si="31"/>
        <v>0</v>
      </c>
      <c r="O177" s="64">
        <f t="shared" si="31"/>
        <v>0</v>
      </c>
      <c r="P177" s="64">
        <f t="shared" si="31"/>
        <v>0</v>
      </c>
      <c r="Q177" s="64">
        <f t="shared" si="31"/>
        <v>0</v>
      </c>
      <c r="R177" s="64">
        <f t="shared" si="31"/>
        <v>0</v>
      </c>
      <c r="S177" s="64">
        <f t="shared" si="31"/>
        <v>0</v>
      </c>
      <c r="T177" s="64">
        <f t="shared" si="31"/>
        <v>0</v>
      </c>
      <c r="U177" s="64">
        <f t="shared" si="31"/>
        <v>0</v>
      </c>
      <c r="V177" s="64">
        <f t="shared" si="31"/>
        <v>0</v>
      </c>
    </row>
    <row r="178" spans="1:22" x14ac:dyDescent="0.25">
      <c r="A178" s="8"/>
      <c r="B178" s="114" t="s">
        <v>172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</row>
    <row r="179" spans="1:22" ht="45" x14ac:dyDescent="0.25">
      <c r="A179" s="8">
        <v>109</v>
      </c>
      <c r="B179" s="22" t="s">
        <v>71</v>
      </c>
      <c r="C179" s="1" t="s">
        <v>63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34">
        <v>0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s="15" customFormat="1" x14ac:dyDescent="0.25">
      <c r="A180" s="43">
        <v>1</v>
      </c>
      <c r="B180" s="51" t="s">
        <v>27</v>
      </c>
      <c r="C180" s="19">
        <f t="shared" ref="C180:V180" si="32">SUM(C179:C179)</f>
        <v>0</v>
      </c>
      <c r="D180" s="19">
        <f t="shared" si="32"/>
        <v>0</v>
      </c>
      <c r="E180" s="19">
        <f t="shared" si="32"/>
        <v>0</v>
      </c>
      <c r="F180" s="19">
        <f t="shared" si="32"/>
        <v>0</v>
      </c>
      <c r="G180" s="19">
        <f t="shared" si="32"/>
        <v>0</v>
      </c>
      <c r="H180" s="19">
        <f t="shared" si="32"/>
        <v>0</v>
      </c>
      <c r="I180" s="19">
        <f t="shared" si="32"/>
        <v>0</v>
      </c>
      <c r="J180" s="19">
        <f t="shared" si="32"/>
        <v>0</v>
      </c>
      <c r="K180" s="19">
        <f t="shared" si="32"/>
        <v>0</v>
      </c>
      <c r="L180" s="19">
        <f t="shared" si="32"/>
        <v>0</v>
      </c>
      <c r="M180" s="19">
        <f t="shared" si="32"/>
        <v>0</v>
      </c>
      <c r="N180" s="19">
        <f t="shared" si="32"/>
        <v>0</v>
      </c>
      <c r="O180" s="19">
        <f t="shared" si="32"/>
        <v>0</v>
      </c>
      <c r="P180" s="19">
        <f t="shared" si="32"/>
        <v>0</v>
      </c>
      <c r="Q180" s="19">
        <f t="shared" si="32"/>
        <v>0</v>
      </c>
      <c r="R180" s="19">
        <f t="shared" si="32"/>
        <v>0</v>
      </c>
      <c r="S180" s="19">
        <f t="shared" si="32"/>
        <v>0</v>
      </c>
      <c r="T180" s="19">
        <f t="shared" si="32"/>
        <v>0</v>
      </c>
      <c r="U180" s="26">
        <f t="shared" si="32"/>
        <v>0</v>
      </c>
      <c r="V180" s="26">
        <f t="shared" si="32"/>
        <v>0</v>
      </c>
    </row>
    <row r="181" spans="1:22" x14ac:dyDescent="0.25">
      <c r="A181" s="8"/>
      <c r="B181" s="114" t="s">
        <v>55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</row>
    <row r="182" spans="1:22" ht="30" x14ac:dyDescent="0.25">
      <c r="A182" s="8">
        <v>110</v>
      </c>
      <c r="B182" s="22" t="s">
        <v>170</v>
      </c>
      <c r="C182" s="1" t="s">
        <v>63</v>
      </c>
      <c r="D182" s="1" t="s">
        <v>175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34">
        <v>0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30" x14ac:dyDescent="0.25">
      <c r="A183" s="8">
        <v>111</v>
      </c>
      <c r="B183" s="22" t="s">
        <v>169</v>
      </c>
      <c r="C183" s="1" t="s">
        <v>63</v>
      </c>
      <c r="D183" s="1" t="s">
        <v>175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34">
        <v>0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112</v>
      </c>
      <c r="B184" s="22" t="s">
        <v>171</v>
      </c>
      <c r="C184" s="1" t="s">
        <v>63</v>
      </c>
      <c r="D184" s="1" t="s">
        <v>175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34">
        <v>0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s="15" customFormat="1" x14ac:dyDescent="0.25">
      <c r="A185" s="43">
        <v>3</v>
      </c>
      <c r="B185" s="51" t="s">
        <v>27</v>
      </c>
      <c r="C185" s="19">
        <f t="shared" ref="C185:V185" si="33">SUM(C182:C184)</f>
        <v>0</v>
      </c>
      <c r="D185" s="19">
        <f t="shared" si="33"/>
        <v>0</v>
      </c>
      <c r="E185" s="19">
        <f t="shared" si="33"/>
        <v>0</v>
      </c>
      <c r="F185" s="19">
        <f t="shared" si="33"/>
        <v>0</v>
      </c>
      <c r="G185" s="19">
        <f t="shared" si="33"/>
        <v>0</v>
      </c>
      <c r="H185" s="19">
        <f t="shared" si="33"/>
        <v>0</v>
      </c>
      <c r="I185" s="19">
        <f t="shared" si="33"/>
        <v>0</v>
      </c>
      <c r="J185" s="19">
        <f t="shared" si="33"/>
        <v>0</v>
      </c>
      <c r="K185" s="19">
        <f t="shared" si="33"/>
        <v>0</v>
      </c>
      <c r="L185" s="19">
        <f t="shared" si="33"/>
        <v>0</v>
      </c>
      <c r="M185" s="19">
        <f t="shared" si="33"/>
        <v>0</v>
      </c>
      <c r="N185" s="19">
        <f t="shared" si="33"/>
        <v>0</v>
      </c>
      <c r="O185" s="19">
        <f t="shared" si="33"/>
        <v>0</v>
      </c>
      <c r="P185" s="19">
        <f t="shared" si="33"/>
        <v>0</v>
      </c>
      <c r="Q185" s="19">
        <f t="shared" si="33"/>
        <v>0</v>
      </c>
      <c r="R185" s="19">
        <f t="shared" si="33"/>
        <v>0</v>
      </c>
      <c r="S185" s="19">
        <f t="shared" si="33"/>
        <v>0</v>
      </c>
      <c r="T185" s="19">
        <f t="shared" si="33"/>
        <v>0</v>
      </c>
      <c r="U185" s="26">
        <f t="shared" si="33"/>
        <v>0</v>
      </c>
      <c r="V185" s="26">
        <f t="shared" si="33"/>
        <v>0</v>
      </c>
    </row>
    <row r="186" spans="1:22" s="15" customFormat="1" x14ac:dyDescent="0.25">
      <c r="A186" s="43"/>
      <c r="B186" s="51" t="s">
        <v>28</v>
      </c>
      <c r="C186" s="19">
        <f>C171+C166+C161+C185+C180</f>
        <v>0</v>
      </c>
      <c r="D186" s="19">
        <f t="shared" ref="D186:V186" si="34">D171+D166+D161+D185+D180</f>
        <v>0</v>
      </c>
      <c r="E186" s="19">
        <f t="shared" si="34"/>
        <v>0</v>
      </c>
      <c r="F186" s="19">
        <f t="shared" si="34"/>
        <v>0</v>
      </c>
      <c r="G186" s="19">
        <f t="shared" si="34"/>
        <v>0</v>
      </c>
      <c r="H186" s="19">
        <f t="shared" si="34"/>
        <v>0</v>
      </c>
      <c r="I186" s="19">
        <f t="shared" si="34"/>
        <v>0</v>
      </c>
      <c r="J186" s="19">
        <f t="shared" si="34"/>
        <v>0</v>
      </c>
      <c r="K186" s="19">
        <f t="shared" si="34"/>
        <v>0</v>
      </c>
      <c r="L186" s="19">
        <f t="shared" si="34"/>
        <v>0</v>
      </c>
      <c r="M186" s="19">
        <f t="shared" si="34"/>
        <v>0</v>
      </c>
      <c r="N186" s="19">
        <f t="shared" si="34"/>
        <v>0</v>
      </c>
      <c r="O186" s="19">
        <f t="shared" si="34"/>
        <v>0</v>
      </c>
      <c r="P186" s="19">
        <f t="shared" si="34"/>
        <v>0</v>
      </c>
      <c r="Q186" s="19">
        <f t="shared" si="34"/>
        <v>0</v>
      </c>
      <c r="R186" s="19">
        <f t="shared" si="34"/>
        <v>0</v>
      </c>
      <c r="S186" s="19">
        <f t="shared" si="34"/>
        <v>0</v>
      </c>
      <c r="T186" s="19">
        <f t="shared" si="34"/>
        <v>0</v>
      </c>
      <c r="U186" s="19">
        <f t="shared" si="34"/>
        <v>0</v>
      </c>
      <c r="V186" s="19">
        <f t="shared" si="34"/>
        <v>0</v>
      </c>
    </row>
    <row r="187" spans="1:22" s="15" customFormat="1" x14ac:dyDescent="0.25">
      <c r="A187" s="114" t="s">
        <v>62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</row>
    <row r="188" spans="1:22" s="15" customFormat="1" x14ac:dyDescent="0.25">
      <c r="A188" s="113" t="s">
        <v>60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</row>
    <row r="189" spans="1:22" s="15" customFormat="1" ht="120" x14ac:dyDescent="0.25">
      <c r="A189" s="8">
        <v>113</v>
      </c>
      <c r="B189" s="22" t="s">
        <v>61</v>
      </c>
      <c r="C189" s="17">
        <f>SUM(D189:V189)</f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</row>
    <row r="190" spans="1:22" s="15" customFormat="1" ht="60" x14ac:dyDescent="0.25">
      <c r="A190" s="8">
        <v>114</v>
      </c>
      <c r="B190" s="22" t="s">
        <v>58</v>
      </c>
      <c r="C190" s="17">
        <f>SUM(D190:V190)</f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</row>
    <row r="191" spans="1:22" s="15" customFormat="1" ht="135" x14ac:dyDescent="0.25">
      <c r="A191" s="8">
        <v>115</v>
      </c>
      <c r="B191" s="22" t="s">
        <v>59</v>
      </c>
      <c r="C191" s="17">
        <f>SUM(D191:V191)</f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</row>
    <row r="192" spans="1:22" s="15" customFormat="1" x14ac:dyDescent="0.25">
      <c r="A192" s="43">
        <v>3</v>
      </c>
      <c r="B192" s="51" t="s">
        <v>27</v>
      </c>
      <c r="C192" s="17">
        <f>SUM(D192:V192)</f>
        <v>0</v>
      </c>
      <c r="D192" s="17">
        <f>D191+D190+D189</f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44">
        <v>0</v>
      </c>
      <c r="V192" s="44">
        <v>0</v>
      </c>
    </row>
    <row r="193" spans="1:22" ht="30" x14ac:dyDescent="0.25">
      <c r="A193" s="8"/>
      <c r="B193" s="21" t="s">
        <v>44</v>
      </c>
      <c r="C193" s="17">
        <f>SUM(D193:V193)</f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</row>
    <row r="194" spans="1:22" ht="28.5" x14ac:dyDescent="0.25">
      <c r="A194" s="43" t="s">
        <v>0</v>
      </c>
      <c r="B194" s="49" t="s">
        <v>183</v>
      </c>
      <c r="C194" s="41">
        <f t="shared" ref="C194:V194" si="35">C192+C186+C122+C101+C65</f>
        <v>0</v>
      </c>
      <c r="D194" s="41">
        <f t="shared" si="35"/>
        <v>0</v>
      </c>
      <c r="E194" s="41">
        <f t="shared" si="35"/>
        <v>0</v>
      </c>
      <c r="F194" s="41">
        <f t="shared" si="35"/>
        <v>0</v>
      </c>
      <c r="G194" s="41">
        <f t="shared" si="35"/>
        <v>0</v>
      </c>
      <c r="H194" s="41">
        <f t="shared" si="35"/>
        <v>0</v>
      </c>
      <c r="I194" s="41">
        <f t="shared" si="35"/>
        <v>0</v>
      </c>
      <c r="J194" s="41">
        <f t="shared" si="35"/>
        <v>0</v>
      </c>
      <c r="K194" s="41">
        <f t="shared" si="35"/>
        <v>0</v>
      </c>
      <c r="L194" s="41">
        <f t="shared" si="35"/>
        <v>0</v>
      </c>
      <c r="M194" s="41">
        <f t="shared" si="35"/>
        <v>0</v>
      </c>
      <c r="N194" s="41">
        <f t="shared" si="35"/>
        <v>0</v>
      </c>
      <c r="O194" s="41">
        <f t="shared" si="35"/>
        <v>0</v>
      </c>
      <c r="P194" s="41">
        <f t="shared" si="35"/>
        <v>0</v>
      </c>
      <c r="Q194" s="41">
        <f t="shared" si="35"/>
        <v>0</v>
      </c>
      <c r="R194" s="41">
        <f t="shared" si="35"/>
        <v>0</v>
      </c>
      <c r="S194" s="41">
        <f t="shared" si="35"/>
        <v>0</v>
      </c>
      <c r="T194" s="41">
        <f t="shared" si="35"/>
        <v>0</v>
      </c>
      <c r="U194" s="28">
        <f t="shared" si="35"/>
        <v>0</v>
      </c>
      <c r="V194" s="28">
        <f t="shared" si="35"/>
        <v>0</v>
      </c>
    </row>
    <row r="195" spans="1:22" x14ac:dyDescent="0.25">
      <c r="A195" s="2">
        <f>A192+A185+A180+A171+A166+A161+A121+A108+A97+A100+A93+A90+A64+A61+A58+A53+A48+A38+A25+A22+A177+A81</f>
        <v>115</v>
      </c>
      <c r="B195" s="55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9"/>
      <c r="V195" s="29"/>
    </row>
    <row r="196" spans="1:22" ht="30" x14ac:dyDescent="0.25">
      <c r="B196" s="5" t="s">
        <v>46</v>
      </c>
    </row>
  </sheetData>
  <mergeCells count="33">
    <mergeCell ref="A188:V188"/>
    <mergeCell ref="B162:V162"/>
    <mergeCell ref="B167:V167"/>
    <mergeCell ref="B172:V172"/>
    <mergeCell ref="B178:V178"/>
    <mergeCell ref="B181:V181"/>
    <mergeCell ref="A187:V187"/>
    <mergeCell ref="B124:V124"/>
    <mergeCell ref="B62:V62"/>
    <mergeCell ref="B66:V66"/>
    <mergeCell ref="B67:V67"/>
    <mergeCell ref="B82:V82"/>
    <mergeCell ref="B91:V91"/>
    <mergeCell ref="A94:V94"/>
    <mergeCell ref="B98:V98"/>
    <mergeCell ref="B102:V102"/>
    <mergeCell ref="B103:V103"/>
    <mergeCell ref="B109:V109"/>
    <mergeCell ref="B123:V123"/>
    <mergeCell ref="B59:V59"/>
    <mergeCell ref="A2:V2"/>
    <mergeCell ref="A4:A5"/>
    <mergeCell ref="B4:B5"/>
    <mergeCell ref="D4:V4"/>
    <mergeCell ref="B7:V7"/>
    <mergeCell ref="B8:V8"/>
    <mergeCell ref="B23:V23"/>
    <mergeCell ref="B32:V32"/>
    <mergeCell ref="B39:V39"/>
    <mergeCell ref="B49:V49"/>
    <mergeCell ref="B54:V54"/>
    <mergeCell ref="B26:V26"/>
    <mergeCell ref="B29:V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7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17" sqref="A17:XFD17"/>
    </sheetView>
  </sheetViews>
  <sheetFormatPr defaultRowHeight="15" x14ac:dyDescent="0.25"/>
  <cols>
    <col min="1" max="1" width="8.85546875" style="95" customWidth="1"/>
    <col min="2" max="2" width="66.85546875" style="98" customWidth="1"/>
    <col min="3" max="3" width="8.85546875" style="95" customWidth="1"/>
    <col min="4" max="4" width="9.42578125" style="99" customWidth="1"/>
    <col min="5" max="5" width="7.28515625" style="95" customWidth="1"/>
    <col min="6" max="6" width="6.5703125" style="95" customWidth="1"/>
    <col min="7" max="7" width="6" style="95" customWidth="1"/>
    <col min="8" max="8" width="6.5703125" style="95" customWidth="1"/>
    <col min="9" max="9" width="6.28515625" style="7" customWidth="1"/>
    <col min="10" max="10" width="7.85546875" style="95" customWidth="1"/>
    <col min="11" max="11" width="8.42578125" style="95" customWidth="1"/>
    <col min="12" max="12" width="6.42578125" style="95" customWidth="1"/>
    <col min="13" max="13" width="7.42578125" style="95" customWidth="1"/>
    <col min="14" max="14" width="7.7109375" style="95" customWidth="1"/>
    <col min="15" max="15" width="6.85546875" style="95" customWidth="1"/>
    <col min="16" max="16" width="7" style="95" customWidth="1"/>
    <col min="17" max="17" width="6.85546875" style="95" customWidth="1"/>
    <col min="18" max="18" width="6.7109375" style="95" customWidth="1"/>
    <col min="19" max="19" width="6.7109375" style="7" customWidth="1"/>
    <col min="20" max="20" width="7" style="95" customWidth="1"/>
    <col min="21" max="21" width="7.140625" style="95" customWidth="1"/>
    <col min="22" max="22" width="6.7109375" style="95" customWidth="1"/>
    <col min="23" max="16384" width="9.140625" style="95"/>
  </cols>
  <sheetData>
    <row r="2" spans="1:22" ht="18.75" x14ac:dyDescent="0.25">
      <c r="A2" s="121" t="s">
        <v>265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x14ac:dyDescent="0.25">
      <c r="A3" s="100"/>
      <c r="B3" s="101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x14ac:dyDescent="0.25">
      <c r="A4" s="134" t="s">
        <v>1</v>
      </c>
      <c r="B4" s="136" t="s">
        <v>2</v>
      </c>
      <c r="C4" s="107"/>
      <c r="D4" s="137" t="s">
        <v>186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96" customFormat="1" ht="188.25" customHeight="1" x14ac:dyDescent="0.25">
      <c r="A5" s="135"/>
      <c r="B5" s="136"/>
      <c r="C5" s="102" t="s">
        <v>54</v>
      </c>
      <c r="D5" s="102" t="s">
        <v>77</v>
      </c>
      <c r="E5" s="102" t="s">
        <v>78</v>
      </c>
      <c r="F5" s="102" t="s">
        <v>84</v>
      </c>
      <c r="G5" s="102" t="s">
        <v>85</v>
      </c>
      <c r="H5" s="102" t="s">
        <v>94</v>
      </c>
      <c r="I5" s="102" t="s">
        <v>79</v>
      </c>
      <c r="J5" s="102" t="s">
        <v>89</v>
      </c>
      <c r="K5" s="102" t="s">
        <v>90</v>
      </c>
      <c r="L5" s="102" t="s">
        <v>91</v>
      </c>
      <c r="M5" s="102" t="s">
        <v>92</v>
      </c>
      <c r="N5" s="102" t="s">
        <v>95</v>
      </c>
      <c r="O5" s="102" t="s">
        <v>93</v>
      </c>
      <c r="P5" s="102" t="s">
        <v>86</v>
      </c>
      <c r="Q5" s="102" t="s">
        <v>88</v>
      </c>
      <c r="R5" s="102" t="s">
        <v>87</v>
      </c>
      <c r="S5" s="102" t="s">
        <v>80</v>
      </c>
      <c r="T5" s="102" t="s">
        <v>81</v>
      </c>
      <c r="U5" s="102" t="s">
        <v>82</v>
      </c>
      <c r="V5" s="102" t="s">
        <v>83</v>
      </c>
    </row>
    <row r="6" spans="1:22" s="97" customFormat="1" ht="14.25" x14ac:dyDescent="0.2">
      <c r="A6" s="104">
        <v>1</v>
      </c>
      <c r="B6" s="108">
        <v>2</v>
      </c>
      <c r="C6" s="107">
        <v>3</v>
      </c>
      <c r="D6" s="107">
        <v>4</v>
      </c>
      <c r="E6" s="49">
        <v>5</v>
      </c>
      <c r="F6" s="107">
        <v>6</v>
      </c>
      <c r="G6" s="107">
        <v>7</v>
      </c>
      <c r="H6" s="49">
        <v>8</v>
      </c>
      <c r="I6" s="107">
        <v>9</v>
      </c>
      <c r="J6" s="107">
        <v>10</v>
      </c>
      <c r="K6" s="49">
        <v>11</v>
      </c>
      <c r="L6" s="107">
        <v>12</v>
      </c>
      <c r="M6" s="107">
        <v>13</v>
      </c>
      <c r="N6" s="49">
        <v>14</v>
      </c>
      <c r="O6" s="107">
        <v>15</v>
      </c>
      <c r="P6" s="107">
        <v>16</v>
      </c>
      <c r="Q6" s="49">
        <v>17</v>
      </c>
      <c r="R6" s="107">
        <v>18</v>
      </c>
      <c r="S6" s="107">
        <v>19</v>
      </c>
      <c r="T6" s="49">
        <v>20</v>
      </c>
      <c r="U6" s="107">
        <v>21</v>
      </c>
      <c r="V6" s="107">
        <v>22</v>
      </c>
    </row>
    <row r="7" spans="1:22" x14ac:dyDescent="0.25">
      <c r="A7" s="107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195" customHeight="1" x14ac:dyDescent="0.25">
      <c r="A9" s="8">
        <v>1</v>
      </c>
      <c r="B9" s="23" t="s">
        <v>96</v>
      </c>
      <c r="C9" s="17">
        <f t="shared" ref="C9:C21" si="0">SUM(D9:V9)</f>
        <v>150</v>
      </c>
      <c r="D9" s="17">
        <f>'Январь 17'!D9+'Февраль 17'!D9+'Март 17'!D9+'Апрель 17'!D9+'Май 17'!D9+'Июнь 17'!D9+'Июль 17'!D9+'Август 17'!D9+'Сентябрь 17'!D9+'Октябрь 17'!D9+'Ноябрь 17'!D9+'Декабрь 17'!D9</f>
        <v>7</v>
      </c>
      <c r="E9" s="17">
        <f>'Январь 17'!E9+'Февраль 17'!E9+'Март 17'!E9+'Апрель 17'!E9+'Май 17'!E9+'Июнь 17'!E9+'Июль 17'!E9+'Август 17'!E9+'Сентябрь 17'!E9+'Октябрь 17'!E9+'Ноябрь 17'!E9+'Декабрь 17'!E9</f>
        <v>3</v>
      </c>
      <c r="F9" s="17">
        <f>'Январь 17'!F9+'Февраль 17'!F9+'Март 17'!F9+'Апрель 17'!F9+'Май 17'!F9+'Июнь 17'!F9+'Июль 17'!F9+'Август 17'!F9+'Сентябрь 17'!F9+'Октябрь 17'!F9+'Ноябрь 17'!F9+'Декабрь 17'!F9</f>
        <v>0</v>
      </c>
      <c r="G9" s="17">
        <f>'Январь 17'!G9+'Февраль 17'!G9+'Март 17'!G9+'Апрель 17'!G9+'Май 17'!G9+'Июнь 17'!G9+'Июль 17'!G9+'Август 17'!G9+'Сентябрь 17'!G9+'Октябрь 17'!G9+'Ноябрь 17'!G9+'Декабрь 17'!G9</f>
        <v>3</v>
      </c>
      <c r="H9" s="17">
        <f>'Январь 17'!H9+'Февраль 17'!H9+'Март 17'!H9+'Апрель 17'!H9+'Май 17'!H9+'Июнь 17'!H9+'Июль 17'!H9+'Август 17'!H9+'Сентябрь 17'!H9+'Октябрь 17'!H9+'Ноябрь 17'!H9+'Декабрь 17'!H9</f>
        <v>12</v>
      </c>
      <c r="I9" s="17">
        <f>'Январь 17'!I9+'Февраль 17'!I9+'Март 17'!I9+'Апрель 17'!I9+'Май 17'!I9+'Июнь 17'!I9+'Июль 17'!I9+'Август 17'!I9+'Сентябрь 17'!I9+'Октябрь 17'!I9+'Ноябрь 17'!I9+'Декабрь 17'!I9</f>
        <v>1</v>
      </c>
      <c r="J9" s="17">
        <f>'Январь 17'!J9+'Февраль 17'!J9+'Март 17'!J9+'Апрель 17'!J9+'Май 17'!J9+'Июнь 17'!J9+'Июль 17'!J9+'Август 17'!J9+'Сентябрь 17'!J9+'Октябрь 17'!J9+'Ноябрь 17'!J9+'Декабрь 17'!J9</f>
        <v>2</v>
      </c>
      <c r="K9" s="17">
        <f>'Январь 17'!K9+'Февраль 17'!K9+'Март 17'!K9+'Апрель 17'!K9+'Май 17'!K9+'Июнь 17'!K9+'Июль 17'!K9+'Август 17'!K9+'Сентябрь 17'!K9+'Октябрь 17'!K9+'Ноябрь 17'!K9+'Декабрь 17'!K9</f>
        <v>0</v>
      </c>
      <c r="L9" s="17">
        <f>'Январь 17'!L9+'Февраль 17'!L9+'Март 17'!L9+'Апрель 17'!L9+'Май 17'!L9+'Июнь 17'!L9+'Июль 17'!L9+'Август 17'!L9+'Сентябрь 17'!L9+'Октябрь 17'!L9+'Ноябрь 17'!L9+'Декабрь 17'!L9</f>
        <v>5</v>
      </c>
      <c r="M9" s="17">
        <f>'Январь 17'!M9+'Февраль 17'!M9+'Март 17'!M9+'Апрель 17'!M9+'Май 17'!M9+'Июнь 17'!M9+'Июль 17'!M9+'Август 17'!M9+'Сентябрь 17'!M9+'Октябрь 17'!M9+'Ноябрь 17'!M9+'Декабрь 17'!M9</f>
        <v>9</v>
      </c>
      <c r="N9" s="17">
        <f>'Январь 17'!N9+'Февраль 17'!N9+'Март 17'!N9+'Апрель 17'!N9+'Май 17'!N9+'Июнь 17'!N9+'Июль 17'!N9+'Август 17'!N9+'Сентябрь 17'!N9+'Октябрь 17'!N9+'Ноябрь 17'!N9+'Декабрь 17'!N9</f>
        <v>2</v>
      </c>
      <c r="O9" s="17">
        <f>'Январь 17'!O9+'Февраль 17'!O9+'Март 17'!O9+'Апрель 17'!O9+'Май 17'!O9+'Июнь 17'!O9+'Июль 17'!O9+'Август 17'!O9+'Сентябрь 17'!O9+'Октябрь 17'!O9+'Ноябрь 17'!O9+'Декабрь 17'!O9</f>
        <v>0</v>
      </c>
      <c r="P9" s="17">
        <f>'Январь 17'!P9+'Февраль 17'!P9+'Март 17'!P9+'Апрель 17'!P9+'Май 17'!P9+'Июнь 17'!P9+'Июль 17'!P9+'Август 17'!P9+'Сентябрь 17'!P9+'Октябрь 17'!P9+'Ноябрь 17'!P9+'Декабрь 17'!P9</f>
        <v>34</v>
      </c>
      <c r="Q9" s="17">
        <f>'Январь 17'!Q9+'Февраль 17'!Q9+'Март 17'!Q9+'Апрель 17'!Q9+'Май 17'!Q9+'Июнь 17'!Q9+'Июль 17'!Q9+'Август 17'!Q9+'Сентябрь 17'!Q9+'Октябрь 17'!Q9+'Ноябрь 17'!Q9+'Декабрь 17'!Q9</f>
        <v>3</v>
      </c>
      <c r="R9" s="17">
        <f>'Январь 17'!R9+'Февраль 17'!R9+'Март 17'!R9+'Апрель 17'!R9+'Май 17'!R9+'Июнь 17'!R9+'Июль 17'!R9+'Август 17'!R9+'Сентябрь 17'!R9+'Октябрь 17'!R9+'Ноябрь 17'!R9+'Декабрь 17'!R9</f>
        <v>6</v>
      </c>
      <c r="S9" s="17">
        <f>'Январь 17'!S9+'Февраль 17'!S9+'Март 17'!S9+'Апрель 17'!S9+'Май 17'!S9+'Июнь 17'!S9+'Июль 17'!S9+'Август 17'!S9+'Сентябрь 17'!S9+'Октябрь 17'!S9+'Ноябрь 17'!S9+'Декабрь 17'!S9</f>
        <v>0</v>
      </c>
      <c r="T9" s="17">
        <f>'Январь 17'!T9+'Февраль 17'!T9+'Март 17'!T9+'Апрель 17'!T9+'Май 17'!T9+'Июнь 17'!T9+'Июль 17'!T9+'Август 17'!T9+'Сентябрь 17'!T9+'Октябрь 17'!T9+'Ноябрь 17'!T9+'Декабрь 17'!T9</f>
        <v>2</v>
      </c>
      <c r="U9" s="17">
        <f>'Январь 17'!U9+'Февраль 17'!U9+'Март 17'!U9+'Апрель 17'!U9+'Май 17'!U9+'Июнь 17'!U9+'Июль 17'!U9+'Август 17'!U9+'Сентябрь 17'!U9+'Октябрь 17'!U9+'Ноябрь 17'!U9+'Декабрь 17'!U9</f>
        <v>60</v>
      </c>
      <c r="V9" s="17">
        <f>'Январь 17'!V9+'Февраль 17'!V9+'Март 17'!V9+'Апрель 17'!V9+'Май 17'!V9+'Июнь 17'!V9+'Июль 17'!V9+'Август 17'!V9+'Сентябрь 17'!V9+'Октябрь 17'!V9+'Ноябрь 17'!V9+'Декабрь 17'!V9</f>
        <v>1</v>
      </c>
    </row>
    <row r="10" spans="1:22" ht="29.25" customHeight="1" x14ac:dyDescent="0.25">
      <c r="A10" s="8">
        <v>2</v>
      </c>
      <c r="B10" s="23" t="s">
        <v>14</v>
      </c>
      <c r="C10" s="17">
        <f t="shared" si="0"/>
        <v>1565</v>
      </c>
      <c r="D10" s="17">
        <f>'Январь 17'!D10+'Февраль 17'!D10+'Март 17'!D10+'Апрель 17'!D10+'Май 17'!D10+'Июнь 17'!D10+'Июль 17'!D10+'Август 17'!D10+'Сентябрь 17'!D10+'Октябрь 17'!D10+'Ноябрь 17'!D10+'Декабрь 17'!D10</f>
        <v>66</v>
      </c>
      <c r="E10" s="17">
        <f>'Январь 17'!E10+'Февраль 17'!E10+'Март 17'!E10+'Апрель 17'!E10+'Май 17'!E10+'Июнь 17'!E10+'Июль 17'!E10+'Август 17'!E10+'Сентябрь 17'!E10+'Октябрь 17'!E10+'Ноябрь 17'!E10+'Декабрь 17'!E10</f>
        <v>24</v>
      </c>
      <c r="F10" s="17">
        <f>'Январь 17'!F10+'Февраль 17'!F10+'Март 17'!F10+'Апрель 17'!F10+'Май 17'!F10+'Июнь 17'!F10+'Июль 17'!F10+'Август 17'!F10+'Сентябрь 17'!F10+'Октябрь 17'!F10+'Ноябрь 17'!F10+'Декабрь 17'!F10</f>
        <v>11</v>
      </c>
      <c r="G10" s="17">
        <f>'Январь 17'!G10+'Февраль 17'!G10+'Март 17'!G10+'Апрель 17'!G10+'Май 17'!G10+'Июнь 17'!G10+'Июль 17'!G10+'Август 17'!G10+'Сентябрь 17'!G10+'Октябрь 17'!G10+'Ноябрь 17'!G10+'Декабрь 17'!G10</f>
        <v>6</v>
      </c>
      <c r="H10" s="17">
        <f>'Январь 17'!H10+'Февраль 17'!H10+'Март 17'!H10+'Апрель 17'!H10+'Май 17'!H10+'Июнь 17'!H10+'Июль 17'!H10+'Август 17'!H10+'Сентябрь 17'!H10+'Октябрь 17'!H10+'Ноябрь 17'!H10+'Декабрь 17'!H10</f>
        <v>59</v>
      </c>
      <c r="I10" s="17">
        <f>'Январь 17'!I10+'Февраль 17'!I10+'Март 17'!I10+'Апрель 17'!I10+'Май 17'!I10+'Июнь 17'!I10+'Июль 17'!I10+'Август 17'!I10+'Сентябрь 17'!I10+'Октябрь 17'!I10+'Ноябрь 17'!I10+'Декабрь 17'!I10</f>
        <v>64</v>
      </c>
      <c r="J10" s="17">
        <f>'Январь 17'!J10+'Февраль 17'!J10+'Март 17'!J10+'Апрель 17'!J10+'Май 17'!J10+'Июнь 17'!J10+'Июль 17'!J10+'Август 17'!J10+'Сентябрь 17'!J10+'Октябрь 17'!J10+'Ноябрь 17'!J10+'Декабрь 17'!J10</f>
        <v>24</v>
      </c>
      <c r="K10" s="17">
        <f>'Январь 17'!K10+'Февраль 17'!K10+'Март 17'!K10+'Апрель 17'!K10+'Май 17'!K10+'Июнь 17'!K10+'Июль 17'!K10+'Август 17'!K10+'Сентябрь 17'!K10+'Октябрь 17'!K10+'Ноябрь 17'!K10+'Декабрь 17'!K10</f>
        <v>55</v>
      </c>
      <c r="L10" s="17">
        <f>'Январь 17'!L10+'Февраль 17'!L10+'Март 17'!L10+'Апрель 17'!L10+'Май 17'!L10+'Июнь 17'!L10+'Июль 17'!L10+'Август 17'!L10+'Сентябрь 17'!L10+'Октябрь 17'!L10+'Ноябрь 17'!L10+'Декабрь 17'!L10</f>
        <v>51</v>
      </c>
      <c r="M10" s="17">
        <f>'Январь 17'!M10+'Февраль 17'!M10+'Март 17'!M10+'Апрель 17'!M10+'Май 17'!M10+'Июнь 17'!M10+'Июль 17'!M10+'Август 17'!M10+'Сентябрь 17'!M10+'Октябрь 17'!M10+'Ноябрь 17'!M10+'Декабрь 17'!M10</f>
        <v>43</v>
      </c>
      <c r="N10" s="17">
        <f>'Январь 17'!N10+'Февраль 17'!N10+'Март 17'!N10+'Апрель 17'!N10+'Май 17'!N10+'Июнь 17'!N10+'Июль 17'!N10+'Август 17'!N10+'Сентябрь 17'!N10+'Октябрь 17'!N10+'Ноябрь 17'!N10+'Декабрь 17'!N10</f>
        <v>73</v>
      </c>
      <c r="O10" s="17">
        <f>'Январь 17'!O10+'Февраль 17'!O10+'Март 17'!O10+'Апрель 17'!O10+'Май 17'!O10+'Июнь 17'!O10+'Июль 17'!O10+'Август 17'!O10+'Сентябрь 17'!O10+'Октябрь 17'!O10+'Ноябрь 17'!O10+'Декабрь 17'!O10</f>
        <v>73</v>
      </c>
      <c r="P10" s="17">
        <f>'Январь 17'!P10+'Февраль 17'!P10+'Март 17'!P10+'Апрель 17'!P10+'Май 17'!P10+'Июнь 17'!P10+'Июль 17'!P10+'Август 17'!P10+'Сентябрь 17'!P10+'Октябрь 17'!P10+'Ноябрь 17'!P10+'Декабрь 17'!P10</f>
        <v>255</v>
      </c>
      <c r="Q10" s="17">
        <f>'Январь 17'!Q10+'Февраль 17'!Q10+'Март 17'!Q10+'Апрель 17'!Q10+'Май 17'!Q10+'Июнь 17'!Q10+'Июль 17'!Q10+'Август 17'!Q10+'Сентябрь 17'!Q10+'Октябрь 17'!Q10+'Ноябрь 17'!Q10+'Декабрь 17'!Q10</f>
        <v>204</v>
      </c>
      <c r="R10" s="17">
        <f>'Январь 17'!R10+'Февраль 17'!R10+'Март 17'!R10+'Апрель 17'!R10+'Май 17'!R10+'Июнь 17'!R10+'Июль 17'!R10+'Август 17'!R10+'Сентябрь 17'!R10+'Октябрь 17'!R10+'Ноябрь 17'!R10+'Декабрь 17'!R10</f>
        <v>11</v>
      </c>
      <c r="S10" s="17">
        <f>'Январь 17'!S10+'Февраль 17'!S10+'Март 17'!S10+'Апрель 17'!S10+'Май 17'!S10+'Июнь 17'!S10+'Июль 17'!S10+'Август 17'!S10+'Сентябрь 17'!S10+'Октябрь 17'!S10+'Ноябрь 17'!S10+'Декабрь 17'!S10</f>
        <v>300</v>
      </c>
      <c r="T10" s="17">
        <f>'Январь 17'!T10+'Февраль 17'!T10+'Март 17'!T10+'Апрель 17'!T10+'Май 17'!T10+'Июнь 17'!T10+'Июль 17'!T10+'Август 17'!T10+'Сентябрь 17'!T10+'Октябрь 17'!T10+'Ноябрь 17'!T10+'Декабрь 17'!T10</f>
        <v>85</v>
      </c>
      <c r="U10" s="17">
        <f>'Январь 17'!U10+'Февраль 17'!U10+'Март 17'!U10+'Апрель 17'!U10+'Май 17'!U10+'Июнь 17'!U10+'Июль 17'!U10+'Август 17'!U10+'Сентябрь 17'!U10+'Октябрь 17'!U10+'Ноябрь 17'!U10+'Декабрь 17'!U10</f>
        <v>117</v>
      </c>
      <c r="V10" s="17">
        <f>'Январь 17'!V10+'Февраль 17'!V10+'Март 17'!V10+'Апрель 17'!V10+'Май 17'!V10+'Июнь 17'!V10+'Июль 17'!V10+'Август 17'!V10+'Сентябрь 17'!V10+'Октябрь 17'!V10+'Ноябрь 17'!V10+'Декабрь 17'!V10</f>
        <v>44</v>
      </c>
    </row>
    <row r="11" spans="1:22" ht="78" customHeight="1" x14ac:dyDescent="0.25">
      <c r="A11" s="8">
        <v>3</v>
      </c>
      <c r="B11" s="23" t="s">
        <v>97</v>
      </c>
      <c r="C11" s="17">
        <f t="shared" si="0"/>
        <v>11120</v>
      </c>
      <c r="D11" s="17">
        <f>'Январь 17'!D11+'Февраль 17'!D11+'Март 17'!D11+'Апрель 17'!D11+'Май 17'!D11+'Июнь 17'!D11+'Июль 17'!D11+'Август 17'!D11+'Сентябрь 17'!D11+'Октябрь 17'!D11+'Ноябрь 17'!D11+'Декабрь 17'!D11</f>
        <v>660</v>
      </c>
      <c r="E11" s="17">
        <f>'Январь 17'!E11+'Февраль 17'!E11+'Март 17'!E11+'Апрель 17'!E11+'Май 17'!E11+'Июнь 17'!E11+'Июль 17'!E11+'Август 17'!E11+'Сентябрь 17'!E11+'Октябрь 17'!E11+'Ноябрь 17'!E11+'Декабрь 17'!E11</f>
        <v>286</v>
      </c>
      <c r="F11" s="17">
        <f>'Январь 17'!F11+'Февраль 17'!F11+'Март 17'!F11+'Апрель 17'!F11+'Май 17'!F11+'Июнь 17'!F11+'Июль 17'!F11+'Август 17'!F11+'Сентябрь 17'!F11+'Октябрь 17'!F11+'Ноябрь 17'!F11+'Декабрь 17'!F11</f>
        <v>883</v>
      </c>
      <c r="G11" s="17">
        <f>'Январь 17'!G11+'Февраль 17'!G11+'Март 17'!G11+'Апрель 17'!G11+'Май 17'!G11+'Июнь 17'!G11+'Июль 17'!G11+'Август 17'!G11+'Сентябрь 17'!G11+'Октябрь 17'!G11+'Ноябрь 17'!G11+'Декабрь 17'!G11</f>
        <v>201</v>
      </c>
      <c r="H11" s="17">
        <f>'Январь 17'!H11+'Февраль 17'!H11+'Март 17'!H11+'Апрель 17'!H11+'Май 17'!H11+'Июнь 17'!H11+'Июль 17'!H11+'Август 17'!H11+'Сентябрь 17'!H11+'Октябрь 17'!H11+'Ноябрь 17'!H11+'Декабрь 17'!H11</f>
        <v>480</v>
      </c>
      <c r="I11" s="17">
        <f>'Январь 17'!I11+'Февраль 17'!I11+'Март 17'!I11+'Апрель 17'!I11+'Май 17'!I11+'Июнь 17'!I11+'Июль 17'!I11+'Август 17'!I11+'Сентябрь 17'!I11+'Октябрь 17'!I11+'Ноябрь 17'!I11+'Декабрь 17'!I11</f>
        <v>1173</v>
      </c>
      <c r="J11" s="17">
        <f>'Январь 17'!J11+'Февраль 17'!J11+'Март 17'!J11+'Апрель 17'!J11+'Май 17'!J11+'Июнь 17'!J11+'Июль 17'!J11+'Август 17'!J11+'Сентябрь 17'!J11+'Октябрь 17'!J11+'Ноябрь 17'!J11+'Декабрь 17'!J11</f>
        <v>269</v>
      </c>
      <c r="K11" s="17">
        <f>'Январь 17'!K11+'Февраль 17'!K11+'Март 17'!K11+'Апрель 17'!K11+'Май 17'!K11+'Июнь 17'!K11+'Июль 17'!K11+'Август 17'!K11+'Сентябрь 17'!K11+'Октябрь 17'!K11+'Ноябрь 17'!K11+'Декабрь 17'!K11</f>
        <v>1266</v>
      </c>
      <c r="L11" s="17">
        <f>'Январь 17'!L11+'Февраль 17'!L11+'Март 17'!L11+'Апрель 17'!L11+'Май 17'!L11+'Июнь 17'!L11+'Июль 17'!L11+'Август 17'!L11+'Сентябрь 17'!L11+'Октябрь 17'!L11+'Ноябрь 17'!L11+'Декабрь 17'!L11</f>
        <v>850</v>
      </c>
      <c r="M11" s="17">
        <f>'Январь 17'!M11+'Февраль 17'!M11+'Март 17'!M11+'Апрель 17'!M11+'Май 17'!M11+'Июнь 17'!M11+'Июль 17'!M11+'Август 17'!M11+'Сентябрь 17'!M11+'Октябрь 17'!M11+'Ноябрь 17'!M11+'Декабрь 17'!M11</f>
        <v>697</v>
      </c>
      <c r="N11" s="17">
        <f>'Январь 17'!N11+'Февраль 17'!N11+'Март 17'!N11+'Апрель 17'!N11+'Май 17'!N11+'Июнь 17'!N11+'Июль 17'!N11+'Август 17'!N11+'Сентябрь 17'!N11+'Октябрь 17'!N11+'Ноябрь 17'!N11+'Декабрь 17'!N11</f>
        <v>440</v>
      </c>
      <c r="O11" s="17">
        <f>'Январь 17'!O11+'Февраль 17'!O11+'Март 17'!O11+'Апрель 17'!O11+'Май 17'!O11+'Июнь 17'!O11+'Июль 17'!O11+'Август 17'!O11+'Сентябрь 17'!O11+'Октябрь 17'!O11+'Ноябрь 17'!O11+'Декабрь 17'!O11</f>
        <v>423</v>
      </c>
      <c r="P11" s="17">
        <f>'Январь 17'!P11+'Февраль 17'!P11+'Март 17'!P11+'Апрель 17'!P11+'Май 17'!P11+'Июнь 17'!P11+'Июль 17'!P11+'Август 17'!P11+'Сентябрь 17'!P11+'Октябрь 17'!P11+'Ноябрь 17'!P11+'Декабрь 17'!P11</f>
        <v>1176</v>
      </c>
      <c r="Q11" s="17">
        <f>'Январь 17'!Q11+'Февраль 17'!Q11+'Март 17'!Q11+'Апрель 17'!Q11+'Май 17'!Q11+'Июнь 17'!Q11+'Июль 17'!Q11+'Август 17'!Q11+'Сентябрь 17'!Q11+'Октябрь 17'!Q11+'Ноябрь 17'!Q11+'Декабрь 17'!Q11</f>
        <v>526</v>
      </c>
      <c r="R11" s="17">
        <f>'Январь 17'!R11+'Февраль 17'!R11+'Март 17'!R11+'Апрель 17'!R11+'Май 17'!R11+'Июнь 17'!R11+'Июль 17'!R11+'Август 17'!R11+'Сентябрь 17'!R11+'Октябрь 17'!R11+'Ноябрь 17'!R11+'Декабрь 17'!R11</f>
        <v>121</v>
      </c>
      <c r="S11" s="17">
        <f>'Январь 17'!S11+'Февраль 17'!S11+'Март 17'!S11+'Апрель 17'!S11+'Май 17'!S11+'Июнь 17'!S11+'Июль 17'!S11+'Август 17'!S11+'Сентябрь 17'!S11+'Октябрь 17'!S11+'Ноябрь 17'!S11+'Декабрь 17'!S11</f>
        <v>304</v>
      </c>
      <c r="T11" s="17">
        <f>'Январь 17'!T11+'Февраль 17'!T11+'Март 17'!T11+'Апрель 17'!T11+'Май 17'!T11+'Июнь 17'!T11+'Июль 17'!T11+'Август 17'!T11+'Сентябрь 17'!T11+'Октябрь 17'!T11+'Ноябрь 17'!T11+'Декабрь 17'!T11</f>
        <v>183</v>
      </c>
      <c r="U11" s="17">
        <f>'Январь 17'!U11+'Февраль 17'!U11+'Март 17'!U11+'Апрель 17'!U11+'Май 17'!U11+'Июнь 17'!U11+'Июль 17'!U11+'Август 17'!U11+'Сентябрь 17'!U11+'Октябрь 17'!U11+'Ноябрь 17'!U11+'Декабрь 17'!U11</f>
        <v>730</v>
      </c>
      <c r="V11" s="17">
        <f>'Январь 17'!V11+'Февраль 17'!V11+'Март 17'!V11+'Апрель 17'!V11+'Май 17'!V11+'Июнь 17'!V11+'Июль 17'!V11+'Август 17'!V11+'Сентябрь 17'!V11+'Октябрь 17'!V11+'Ноябрь 17'!V11+'Декабрь 17'!V11</f>
        <v>452</v>
      </c>
    </row>
    <row r="12" spans="1:22" ht="78" customHeight="1" x14ac:dyDescent="0.25">
      <c r="A12" s="8">
        <v>4</v>
      </c>
      <c r="B12" s="23" t="s">
        <v>226</v>
      </c>
      <c r="C12" s="17">
        <f t="shared" si="0"/>
        <v>1578</v>
      </c>
      <c r="D12" s="17">
        <f>'Январь 17'!D12+'Февраль 17'!D12+'Март 17'!D12+'Апрель 17'!D12+'Май 17'!D12+'Июнь 17'!D12+'Июль 17'!D12+'Август 17'!D12+'Сентябрь 17'!D12+'Октябрь 17'!D12+'Ноябрь 17'!D12+'Декабрь 17'!D12</f>
        <v>48</v>
      </c>
      <c r="E12" s="17">
        <f>'Январь 17'!E12+'Февраль 17'!E12+'Март 17'!E12+'Апрель 17'!E12+'Май 17'!E12+'Июнь 17'!E12+'Июль 17'!E12+'Август 17'!E12+'Сентябрь 17'!E12+'Октябрь 17'!E12+'Ноябрь 17'!E12+'Декабрь 17'!E12</f>
        <v>39</v>
      </c>
      <c r="F12" s="17">
        <f>'Январь 17'!F12+'Февраль 17'!F12+'Март 17'!F12+'Апрель 17'!F12+'Май 17'!F12+'Июнь 17'!F12+'Июль 17'!F12+'Август 17'!F12+'Сентябрь 17'!F12+'Октябрь 17'!F12+'Ноябрь 17'!F12+'Декабрь 17'!F12</f>
        <v>39</v>
      </c>
      <c r="G12" s="17">
        <f>'Январь 17'!G12+'Февраль 17'!G12+'Март 17'!G12+'Апрель 17'!G12+'Май 17'!G12+'Июнь 17'!G12+'Июль 17'!G12+'Август 17'!G12+'Сентябрь 17'!G12+'Октябрь 17'!G12+'Ноябрь 17'!G12+'Декабрь 17'!G12</f>
        <v>18</v>
      </c>
      <c r="H12" s="17">
        <f>'Январь 17'!H12+'Февраль 17'!H12+'Март 17'!H12+'Апрель 17'!H12+'Май 17'!H12+'Июнь 17'!H12+'Июль 17'!H12+'Август 17'!H12+'Сентябрь 17'!H12+'Октябрь 17'!H12+'Ноябрь 17'!H12+'Декабрь 17'!H12</f>
        <v>95</v>
      </c>
      <c r="I12" s="17">
        <f>'Январь 17'!I12+'Февраль 17'!I12+'Март 17'!I12+'Апрель 17'!I12+'Май 17'!I12+'Июнь 17'!I12+'Июль 17'!I12+'Август 17'!I12+'Сентябрь 17'!I12+'Октябрь 17'!I12+'Ноябрь 17'!I12+'Декабрь 17'!I12</f>
        <v>50</v>
      </c>
      <c r="J12" s="17">
        <f>'Январь 17'!J12+'Февраль 17'!J12+'Март 17'!J12+'Апрель 17'!J12+'Май 17'!J12+'Июнь 17'!J12+'Июль 17'!J12+'Август 17'!J12+'Сентябрь 17'!J12+'Октябрь 17'!J12+'Ноябрь 17'!J12+'Декабрь 17'!J12</f>
        <v>25</v>
      </c>
      <c r="K12" s="17">
        <f>'Январь 17'!K12+'Февраль 17'!K12+'Март 17'!K12+'Апрель 17'!K12+'Май 17'!K12+'Июнь 17'!K12+'Июль 17'!K12+'Август 17'!K12+'Сентябрь 17'!K12+'Октябрь 17'!K12+'Ноябрь 17'!K12+'Декабрь 17'!K12</f>
        <v>52</v>
      </c>
      <c r="L12" s="17">
        <f>'Январь 17'!L12+'Февраль 17'!L12+'Март 17'!L12+'Апрель 17'!L12+'Май 17'!L12+'Июнь 17'!L12+'Июль 17'!L12+'Август 17'!L12+'Сентябрь 17'!L12+'Октябрь 17'!L12+'Ноябрь 17'!L12+'Декабрь 17'!L12</f>
        <v>133</v>
      </c>
      <c r="M12" s="17">
        <f>'Январь 17'!M12+'Февраль 17'!M12+'Март 17'!M12+'Апрель 17'!M12+'Май 17'!M12+'Июнь 17'!M12+'Июль 17'!M12+'Август 17'!M12+'Сентябрь 17'!M12+'Октябрь 17'!M12+'Ноябрь 17'!M12+'Декабрь 17'!M12</f>
        <v>157</v>
      </c>
      <c r="N12" s="17">
        <f>'Январь 17'!N12+'Февраль 17'!N12+'Март 17'!N12+'Апрель 17'!N12+'Май 17'!N12+'Июнь 17'!N12+'Июль 17'!N12+'Август 17'!N12+'Сентябрь 17'!N12+'Октябрь 17'!N12+'Ноябрь 17'!N12+'Декабрь 17'!N12</f>
        <v>20</v>
      </c>
      <c r="O12" s="17">
        <f>'Январь 17'!O12+'Февраль 17'!O12+'Март 17'!O12+'Апрель 17'!O12+'Май 17'!O12+'Июнь 17'!O12+'Июль 17'!O12+'Август 17'!O12+'Сентябрь 17'!O12+'Октябрь 17'!O12+'Ноябрь 17'!O12+'Декабрь 17'!O12</f>
        <v>12</v>
      </c>
      <c r="P12" s="17">
        <f>'Январь 17'!P12+'Февраль 17'!P12+'Март 17'!P12+'Апрель 17'!P12+'Май 17'!P12+'Июнь 17'!P12+'Июль 17'!P12+'Август 17'!P12+'Сентябрь 17'!P12+'Октябрь 17'!P12+'Ноябрь 17'!P12+'Декабрь 17'!P12</f>
        <v>634</v>
      </c>
      <c r="Q12" s="17">
        <f>'Январь 17'!Q12+'Февраль 17'!Q12+'Март 17'!Q12+'Апрель 17'!Q12+'Май 17'!Q12+'Июнь 17'!Q12+'Июль 17'!Q12+'Август 17'!Q12+'Сентябрь 17'!Q12+'Октябрь 17'!Q12+'Ноябрь 17'!Q12+'Декабрь 17'!Q12</f>
        <v>38</v>
      </c>
      <c r="R12" s="17">
        <f>'Январь 17'!R12+'Февраль 17'!R12+'Март 17'!R12+'Апрель 17'!R12+'Май 17'!R12+'Июнь 17'!R12+'Июль 17'!R12+'Август 17'!R12+'Сентябрь 17'!R12+'Октябрь 17'!R12+'Ноябрь 17'!R12+'Декабрь 17'!R12</f>
        <v>5</v>
      </c>
      <c r="S12" s="17">
        <f>'Январь 17'!S12+'Февраль 17'!S12+'Март 17'!S12+'Апрель 17'!S12+'Май 17'!S12+'Июнь 17'!S12+'Июль 17'!S12+'Август 17'!S12+'Сентябрь 17'!S12+'Октябрь 17'!S12+'Ноябрь 17'!S12+'Декабрь 17'!S12</f>
        <v>15</v>
      </c>
      <c r="T12" s="17">
        <f>'Январь 17'!T12+'Февраль 17'!T12+'Март 17'!T12+'Апрель 17'!T12+'Май 17'!T12+'Июнь 17'!T12+'Июль 17'!T12+'Август 17'!T12+'Сентябрь 17'!T12+'Октябрь 17'!T12+'Ноябрь 17'!T12+'Декабрь 17'!T12</f>
        <v>35</v>
      </c>
      <c r="U12" s="17">
        <f>'Январь 17'!U12+'Февраль 17'!U12+'Март 17'!U12+'Апрель 17'!U12+'Май 17'!U12+'Июнь 17'!U12+'Июль 17'!U12+'Август 17'!U12+'Сентябрь 17'!U12+'Октябрь 17'!U12+'Ноябрь 17'!U12+'Декабрь 17'!U12</f>
        <v>133</v>
      </c>
      <c r="V12" s="17">
        <f>'Январь 17'!V12+'Февраль 17'!V12+'Март 17'!V12+'Апрель 17'!V12+'Май 17'!V12+'Июнь 17'!V12+'Июль 17'!V12+'Август 17'!V12+'Сентябрь 17'!V12+'Октябрь 17'!V12+'Ноябрь 17'!V12+'Декабрь 17'!V12</f>
        <v>30</v>
      </c>
    </row>
    <row r="13" spans="1:22" ht="30" x14ac:dyDescent="0.25">
      <c r="A13" s="8">
        <v>5</v>
      </c>
      <c r="B13" s="23" t="s">
        <v>99</v>
      </c>
      <c r="C13" s="17">
        <f t="shared" si="0"/>
        <v>100</v>
      </c>
      <c r="D13" s="17">
        <f>'Январь 17'!D13+'Февраль 17'!D13+'Март 17'!D13+'Апрель 17'!D13+'Май 17'!D13+'Июнь 17'!D13+'Июль 17'!D13+'Август 17'!D13+'Сентябрь 17'!D13+'Октябрь 17'!D13+'Ноябрь 17'!D13+'Декабрь 17'!D13</f>
        <v>15</v>
      </c>
      <c r="E13" s="17">
        <f>'Январь 17'!E13+'Февраль 17'!E13+'Март 17'!E13+'Апрель 17'!E13+'Май 17'!E13+'Июнь 17'!E13+'Июль 17'!E13+'Август 17'!E13+'Сентябрь 17'!E13+'Октябрь 17'!E13+'Ноябрь 17'!E13+'Декабрь 17'!E13</f>
        <v>16</v>
      </c>
      <c r="F13" s="17">
        <f>'Январь 17'!F13+'Февраль 17'!F13+'Март 17'!F13+'Апрель 17'!F13+'Май 17'!F13+'Июнь 17'!F13+'Июль 17'!F13+'Август 17'!F13+'Сентябрь 17'!F13+'Октябрь 17'!F13+'Ноябрь 17'!F13+'Декабрь 17'!F13</f>
        <v>0</v>
      </c>
      <c r="G13" s="17">
        <f>'Январь 17'!G13+'Февраль 17'!G13+'Март 17'!G13+'Апрель 17'!G13+'Май 17'!G13+'Июнь 17'!G13+'Июль 17'!G13+'Август 17'!G13+'Сентябрь 17'!G13+'Октябрь 17'!G13+'Ноябрь 17'!G13+'Декабрь 17'!G13</f>
        <v>3</v>
      </c>
      <c r="H13" s="17">
        <f>'Январь 17'!H13+'Февраль 17'!H13+'Март 17'!H13+'Апрель 17'!H13+'Май 17'!H13+'Июнь 17'!H13+'Июль 17'!H13+'Август 17'!H13+'Сентябрь 17'!H13+'Октябрь 17'!H13+'Ноябрь 17'!H13+'Декабрь 17'!H13</f>
        <v>0</v>
      </c>
      <c r="I13" s="17">
        <f>'Январь 17'!I13+'Февраль 17'!I13+'Март 17'!I13+'Апрель 17'!I13+'Май 17'!I13+'Июнь 17'!I13+'Июль 17'!I13+'Август 17'!I13+'Сентябрь 17'!I13+'Октябрь 17'!I13+'Ноябрь 17'!I13+'Декабрь 17'!I13</f>
        <v>1</v>
      </c>
      <c r="J13" s="17">
        <f>'Январь 17'!J13+'Февраль 17'!J13+'Март 17'!J13+'Апрель 17'!J13+'Май 17'!J13+'Июнь 17'!J13+'Июль 17'!J13+'Август 17'!J13+'Сентябрь 17'!J13+'Октябрь 17'!J13+'Ноябрь 17'!J13+'Декабрь 17'!J13</f>
        <v>3</v>
      </c>
      <c r="K13" s="17">
        <f>'Январь 17'!K13+'Февраль 17'!K13+'Март 17'!K13+'Апрель 17'!K13+'Май 17'!K13+'Июнь 17'!K13+'Июль 17'!K13+'Август 17'!K13+'Сентябрь 17'!K13+'Октябрь 17'!K13+'Ноябрь 17'!K13+'Декабрь 17'!K13</f>
        <v>9</v>
      </c>
      <c r="L13" s="17">
        <f>'Январь 17'!L13+'Февраль 17'!L13+'Март 17'!L13+'Апрель 17'!L13+'Май 17'!L13+'Июнь 17'!L13+'Июль 17'!L13+'Август 17'!L13+'Сентябрь 17'!L13+'Октябрь 17'!L13+'Ноябрь 17'!L13+'Декабрь 17'!L13</f>
        <v>14</v>
      </c>
      <c r="M13" s="17">
        <f>'Январь 17'!M13+'Февраль 17'!M13+'Март 17'!M13+'Апрель 17'!M13+'Май 17'!M13+'Июнь 17'!M13+'Июль 17'!M13+'Август 17'!M13+'Сентябрь 17'!M13+'Октябрь 17'!M13+'Ноябрь 17'!M13+'Декабрь 17'!M13</f>
        <v>0</v>
      </c>
      <c r="N13" s="17">
        <f>'Январь 17'!N13+'Февраль 17'!N13+'Март 17'!N13+'Апрель 17'!N13+'Май 17'!N13+'Июнь 17'!N13+'Июль 17'!N13+'Август 17'!N13+'Сентябрь 17'!N13+'Октябрь 17'!N13+'Ноябрь 17'!N13+'Декабрь 17'!N13</f>
        <v>1</v>
      </c>
      <c r="O13" s="17">
        <f>'Январь 17'!O13+'Февраль 17'!O13+'Март 17'!O13+'Апрель 17'!O13+'Май 17'!O13+'Июнь 17'!O13+'Июль 17'!O13+'Август 17'!O13+'Сентябрь 17'!O13+'Октябрь 17'!O13+'Ноябрь 17'!O13+'Декабрь 17'!O13</f>
        <v>0</v>
      </c>
      <c r="P13" s="17">
        <f>'Январь 17'!P13+'Февраль 17'!P13+'Март 17'!P13+'Апрель 17'!P13+'Май 17'!P13+'Июнь 17'!P13+'Июль 17'!P13+'Август 17'!P13+'Сентябрь 17'!P13+'Октябрь 17'!P13+'Ноябрь 17'!P13+'Декабрь 17'!P13</f>
        <v>21</v>
      </c>
      <c r="Q13" s="17">
        <f>'Январь 17'!Q13+'Февраль 17'!Q13+'Март 17'!Q13+'Апрель 17'!Q13+'Май 17'!Q13+'Июнь 17'!Q13+'Июль 17'!Q13+'Август 17'!Q13+'Сентябрь 17'!Q13+'Октябрь 17'!Q13+'Ноябрь 17'!Q13+'Декабрь 17'!Q13</f>
        <v>5</v>
      </c>
      <c r="R13" s="17">
        <f>'Январь 17'!R13+'Февраль 17'!R13+'Март 17'!R13+'Апрель 17'!R13+'Май 17'!R13+'Июнь 17'!R13+'Июль 17'!R13+'Август 17'!R13+'Сентябрь 17'!R13+'Октябрь 17'!R13+'Ноябрь 17'!R13+'Декабрь 17'!R13</f>
        <v>5</v>
      </c>
      <c r="S13" s="17">
        <f>'Январь 17'!S13+'Февраль 17'!S13+'Март 17'!S13+'Апрель 17'!S13+'Май 17'!S13+'Июнь 17'!S13+'Июль 17'!S13+'Август 17'!S13+'Сентябрь 17'!S13+'Октябрь 17'!S13+'Ноябрь 17'!S13+'Декабрь 17'!S13</f>
        <v>6</v>
      </c>
      <c r="T13" s="17">
        <f>'Январь 17'!T13+'Февраль 17'!T13+'Март 17'!T13+'Апрель 17'!T13+'Май 17'!T13+'Июнь 17'!T13+'Июль 17'!T13+'Август 17'!T13+'Сентябрь 17'!T13+'Октябрь 17'!T13+'Ноябрь 17'!T13+'Декабрь 17'!T13</f>
        <v>0</v>
      </c>
      <c r="U13" s="17">
        <f>'Январь 17'!U13+'Февраль 17'!U13+'Март 17'!U13+'Апрель 17'!U13+'Май 17'!U13+'Июнь 17'!U13+'Июль 17'!U13+'Август 17'!U13+'Сентябрь 17'!U13+'Октябрь 17'!U13+'Ноябрь 17'!U13+'Декабрь 17'!U13</f>
        <v>1</v>
      </c>
      <c r="V13" s="17">
        <f>'Январь 17'!V13+'Февраль 17'!V13+'Март 17'!V13+'Апрель 17'!V13+'Май 17'!V13+'Июнь 17'!V13+'Июль 17'!V13+'Август 17'!V13+'Сентябрь 17'!V13+'Октябрь 17'!V13+'Ноябрь 17'!V13+'Декабрь 17'!V13</f>
        <v>0</v>
      </c>
    </row>
    <row r="14" spans="1:22" ht="106.5" customHeight="1" x14ac:dyDescent="0.25">
      <c r="A14" s="8">
        <v>6</v>
      </c>
      <c r="B14" s="23" t="s">
        <v>227</v>
      </c>
      <c r="C14" s="17">
        <f t="shared" si="0"/>
        <v>90</v>
      </c>
      <c r="D14" s="17">
        <f>'Январь 17'!D14+'Февраль 17'!D14+'Март 17'!D14+'Апрель 17'!D14+'Май 17'!D14+'Июнь 17'!D14+'Июль 17'!D14+'Август 17'!D14+'Сентябрь 17'!D14+'Октябрь 17'!D14+'Ноябрь 17'!D14+'Декабрь 17'!D14</f>
        <v>4</v>
      </c>
      <c r="E14" s="17">
        <f>'Январь 17'!E14+'Февраль 17'!E14+'Март 17'!E14+'Апрель 17'!E14+'Май 17'!E14+'Июнь 17'!E14+'Июль 17'!E14+'Август 17'!E14+'Сентябрь 17'!E14+'Октябрь 17'!E14+'Ноябрь 17'!E14+'Декабрь 17'!E14</f>
        <v>5</v>
      </c>
      <c r="F14" s="17">
        <f>'Январь 17'!F14+'Февраль 17'!F14+'Март 17'!F14+'Апрель 17'!F14+'Май 17'!F14+'Июнь 17'!F14+'Июль 17'!F14+'Август 17'!F14+'Сентябрь 17'!F14+'Октябрь 17'!F14+'Ноябрь 17'!F14+'Декабрь 17'!F14</f>
        <v>0</v>
      </c>
      <c r="G14" s="17">
        <f>'Январь 17'!G14+'Февраль 17'!G14+'Март 17'!G14+'Апрель 17'!G14+'Май 17'!G14+'Июнь 17'!G14+'Июль 17'!G14+'Август 17'!G14+'Сентябрь 17'!G14+'Октябрь 17'!G14+'Ноябрь 17'!G14+'Декабрь 17'!G14</f>
        <v>0</v>
      </c>
      <c r="H14" s="17">
        <f>'Январь 17'!H14+'Февраль 17'!H14+'Март 17'!H14+'Апрель 17'!H14+'Май 17'!H14+'Июнь 17'!H14+'Июль 17'!H14+'Август 17'!H14+'Сентябрь 17'!H14+'Октябрь 17'!H14+'Ноябрь 17'!H14+'Декабрь 17'!H14</f>
        <v>5</v>
      </c>
      <c r="I14" s="17">
        <f>'Январь 17'!I14+'Февраль 17'!I14+'Март 17'!I14+'Апрель 17'!I14+'Май 17'!I14+'Июнь 17'!I14+'Июль 17'!I14+'Август 17'!I14+'Сентябрь 17'!I14+'Октябрь 17'!I14+'Ноябрь 17'!I14+'Декабрь 17'!I14</f>
        <v>0</v>
      </c>
      <c r="J14" s="17">
        <f>'Январь 17'!J14+'Февраль 17'!J14+'Март 17'!J14+'Апрель 17'!J14+'Май 17'!J14+'Июнь 17'!J14+'Июль 17'!J14+'Август 17'!J14+'Сентябрь 17'!J14+'Октябрь 17'!J14+'Ноябрь 17'!J14+'Декабрь 17'!J14</f>
        <v>1</v>
      </c>
      <c r="K14" s="17">
        <f>'Январь 17'!K14+'Февраль 17'!K14+'Март 17'!K14+'Апрель 17'!K14+'Май 17'!K14+'Июнь 17'!K14+'Июль 17'!K14+'Август 17'!K14+'Сентябрь 17'!K14+'Октябрь 17'!K14+'Ноябрь 17'!K14+'Декабрь 17'!K14</f>
        <v>4</v>
      </c>
      <c r="L14" s="17">
        <f>'Январь 17'!L14+'Февраль 17'!L14+'Март 17'!L14+'Апрель 17'!L14+'Май 17'!L14+'Июнь 17'!L14+'Июль 17'!L14+'Август 17'!L14+'Сентябрь 17'!L14+'Октябрь 17'!L14+'Ноябрь 17'!L14+'Декабрь 17'!L14</f>
        <v>2</v>
      </c>
      <c r="M14" s="17">
        <f>'Январь 17'!M14+'Февраль 17'!M14+'Март 17'!M14+'Апрель 17'!M14+'Май 17'!M14+'Июнь 17'!M14+'Июль 17'!M14+'Август 17'!M14+'Сентябрь 17'!M14+'Октябрь 17'!M14+'Ноябрь 17'!M14+'Декабрь 17'!M14</f>
        <v>4</v>
      </c>
      <c r="N14" s="17">
        <f>'Январь 17'!N14+'Февраль 17'!N14+'Март 17'!N14+'Апрель 17'!N14+'Май 17'!N14+'Июнь 17'!N14+'Июль 17'!N14+'Август 17'!N14+'Сентябрь 17'!N14+'Октябрь 17'!N14+'Ноябрь 17'!N14+'Декабрь 17'!N14</f>
        <v>1</v>
      </c>
      <c r="O14" s="17">
        <f>'Январь 17'!O14+'Февраль 17'!O14+'Март 17'!O14+'Апрель 17'!O14+'Май 17'!O14+'Июнь 17'!O14+'Июль 17'!O14+'Август 17'!O14+'Сентябрь 17'!O14+'Октябрь 17'!O14+'Ноябрь 17'!O14+'Декабрь 17'!O14</f>
        <v>4</v>
      </c>
      <c r="P14" s="17">
        <f>'Январь 17'!P14+'Февраль 17'!P14+'Март 17'!P14+'Апрель 17'!P14+'Май 17'!P14+'Июнь 17'!P14+'Июль 17'!P14+'Август 17'!P14+'Сентябрь 17'!P14+'Октябрь 17'!P14+'Ноябрь 17'!P14+'Декабрь 17'!P14</f>
        <v>21</v>
      </c>
      <c r="Q14" s="17">
        <f>'Январь 17'!Q14+'Февраль 17'!Q14+'Март 17'!Q14+'Апрель 17'!Q14+'Май 17'!Q14+'Июнь 17'!Q14+'Июль 17'!Q14+'Август 17'!Q14+'Сентябрь 17'!Q14+'Октябрь 17'!Q14+'Ноябрь 17'!Q14+'Декабрь 17'!Q14</f>
        <v>5</v>
      </c>
      <c r="R14" s="17">
        <f>'Январь 17'!R14+'Февраль 17'!R14+'Март 17'!R14+'Апрель 17'!R14+'Май 17'!R14+'Июнь 17'!R14+'Июль 17'!R14+'Август 17'!R14+'Сентябрь 17'!R14+'Октябрь 17'!R14+'Ноябрь 17'!R14+'Декабрь 17'!R14</f>
        <v>1</v>
      </c>
      <c r="S14" s="17">
        <f>'Январь 17'!S14+'Февраль 17'!S14+'Март 17'!S14+'Апрель 17'!S14+'Май 17'!S14+'Июнь 17'!S14+'Июль 17'!S14+'Август 17'!S14+'Сентябрь 17'!S14+'Октябрь 17'!S14+'Ноябрь 17'!S14+'Декабрь 17'!S14</f>
        <v>2</v>
      </c>
      <c r="T14" s="17">
        <f>'Январь 17'!T14+'Февраль 17'!T14+'Март 17'!T14+'Апрель 17'!T14+'Май 17'!T14+'Июнь 17'!T14+'Июль 17'!T14+'Август 17'!T14+'Сентябрь 17'!T14+'Октябрь 17'!T14+'Ноябрь 17'!T14+'Декабрь 17'!T14</f>
        <v>7</v>
      </c>
      <c r="U14" s="17">
        <f>'Январь 17'!U14+'Февраль 17'!U14+'Март 17'!U14+'Апрель 17'!U14+'Май 17'!U14+'Июнь 17'!U14+'Июль 17'!U14+'Август 17'!U14+'Сентябрь 17'!U14+'Октябрь 17'!U14+'Ноябрь 17'!U14+'Декабрь 17'!U14</f>
        <v>24</v>
      </c>
      <c r="V14" s="17">
        <f>'Январь 17'!V14+'Февраль 17'!V14+'Март 17'!V14+'Апрель 17'!V14+'Май 17'!V14+'Июнь 17'!V14+'Июль 17'!V14+'Август 17'!V14+'Сентябрь 17'!V14+'Октябрь 17'!V14+'Ноябрь 17'!V14+'Декабрь 17'!V14</f>
        <v>0</v>
      </c>
    </row>
    <row r="15" spans="1:22" ht="30" x14ac:dyDescent="0.25">
      <c r="A15" s="8">
        <v>7</v>
      </c>
      <c r="B15" s="23" t="s">
        <v>228</v>
      </c>
      <c r="C15" s="17">
        <f t="shared" si="0"/>
        <v>156</v>
      </c>
      <c r="D15" s="17">
        <f>'Январь 17'!D15+'Февраль 17'!D15+'Март 17'!D15+'Апрель 17'!D15+'Май 17'!D15+'Июнь 17'!D15+'Июль 17'!D15+'Август 17'!D15+'Сентябрь 17'!D15+'Октябрь 17'!D15+'Ноябрь 17'!D15+'Декабрь 17'!D15</f>
        <v>34</v>
      </c>
      <c r="E15" s="17">
        <f>'Январь 17'!E15+'Февраль 17'!E15+'Март 17'!E15+'Апрель 17'!E15+'Май 17'!E15+'Июнь 17'!E15+'Июль 17'!E15+'Август 17'!E15+'Сентябрь 17'!E15+'Октябрь 17'!E15+'Ноябрь 17'!E15+'Декабрь 17'!E15</f>
        <v>7</v>
      </c>
      <c r="F15" s="17">
        <f>'Январь 17'!F15+'Февраль 17'!F15+'Март 17'!F15+'Апрель 17'!F15+'Май 17'!F15+'Июнь 17'!F15+'Июль 17'!F15+'Август 17'!F15+'Сентябрь 17'!F15+'Октябрь 17'!F15+'Ноябрь 17'!F15+'Декабрь 17'!F15</f>
        <v>2</v>
      </c>
      <c r="G15" s="17">
        <f>'Январь 17'!G15+'Февраль 17'!G15+'Март 17'!G15+'Апрель 17'!G15+'Май 17'!G15+'Июнь 17'!G15+'Июль 17'!G15+'Август 17'!G15+'Сентябрь 17'!G15+'Октябрь 17'!G15+'Ноябрь 17'!G15+'Декабрь 17'!G15</f>
        <v>0</v>
      </c>
      <c r="H15" s="17">
        <f>'Январь 17'!H15+'Февраль 17'!H15+'Март 17'!H15+'Апрель 17'!H15+'Май 17'!H15+'Июнь 17'!H15+'Июль 17'!H15+'Август 17'!H15+'Сентябрь 17'!H15+'Октябрь 17'!H15+'Ноябрь 17'!H15+'Декабрь 17'!H15</f>
        <v>4</v>
      </c>
      <c r="I15" s="17">
        <f>'Январь 17'!I15+'Февраль 17'!I15+'Март 17'!I15+'Апрель 17'!I15+'Май 17'!I15+'Июнь 17'!I15+'Июль 17'!I15+'Август 17'!I15+'Сентябрь 17'!I15+'Октябрь 17'!I15+'Ноябрь 17'!I15+'Декабрь 17'!I15</f>
        <v>4</v>
      </c>
      <c r="J15" s="17">
        <f>'Январь 17'!J15+'Февраль 17'!J15+'Март 17'!J15+'Апрель 17'!J15+'Май 17'!J15+'Июнь 17'!J15+'Июль 17'!J15+'Август 17'!J15+'Сентябрь 17'!J15+'Октябрь 17'!J15+'Ноябрь 17'!J15+'Декабрь 17'!J15</f>
        <v>10</v>
      </c>
      <c r="K15" s="17">
        <f>'Январь 17'!K15+'Февраль 17'!K15+'Март 17'!K15+'Апрель 17'!K15+'Май 17'!K15+'Июнь 17'!K15+'Июль 17'!K15+'Август 17'!K15+'Сентябрь 17'!K15+'Октябрь 17'!K15+'Ноябрь 17'!K15+'Декабрь 17'!K15</f>
        <v>4</v>
      </c>
      <c r="L15" s="17">
        <f>'Январь 17'!L15+'Февраль 17'!L15+'Март 17'!L15+'Апрель 17'!L15+'Май 17'!L15+'Июнь 17'!L15+'Июль 17'!L15+'Август 17'!L15+'Сентябрь 17'!L15+'Октябрь 17'!L15+'Ноябрь 17'!L15+'Декабрь 17'!L15</f>
        <v>65</v>
      </c>
      <c r="M15" s="17">
        <f>'Январь 17'!M15+'Февраль 17'!M15+'Март 17'!M15+'Апрель 17'!M15+'Май 17'!M15+'Июнь 17'!M15+'Июль 17'!M15+'Август 17'!M15+'Сентябрь 17'!M15+'Октябрь 17'!M15+'Ноябрь 17'!M15+'Декабрь 17'!M15</f>
        <v>0</v>
      </c>
      <c r="N15" s="17">
        <f>'Январь 17'!N15+'Февраль 17'!N15+'Март 17'!N15+'Апрель 17'!N15+'Май 17'!N15+'Июнь 17'!N15+'Июль 17'!N15+'Август 17'!N15+'Сентябрь 17'!N15+'Октябрь 17'!N15+'Ноябрь 17'!N15+'Декабрь 17'!N15</f>
        <v>1</v>
      </c>
      <c r="O15" s="17">
        <f>'Январь 17'!O15+'Февраль 17'!O15+'Март 17'!O15+'Апрель 17'!O15+'Май 17'!O15+'Июнь 17'!O15+'Июль 17'!O15+'Август 17'!O15+'Сентябрь 17'!O15+'Октябрь 17'!O15+'Ноябрь 17'!O15+'Декабрь 17'!O15</f>
        <v>0</v>
      </c>
      <c r="P15" s="17">
        <f>'Январь 17'!P15+'Февраль 17'!P15+'Март 17'!P15+'Апрель 17'!P15+'Май 17'!P15+'Июнь 17'!P15+'Июль 17'!P15+'Август 17'!P15+'Сентябрь 17'!P15+'Октябрь 17'!P15+'Ноябрь 17'!P15+'Декабрь 17'!P15</f>
        <v>2</v>
      </c>
      <c r="Q15" s="17">
        <f>'Январь 17'!Q15+'Февраль 17'!Q15+'Март 17'!Q15+'Апрель 17'!Q15+'Май 17'!Q15+'Июнь 17'!Q15+'Июль 17'!Q15+'Август 17'!Q15+'Сентябрь 17'!Q15+'Октябрь 17'!Q15+'Ноябрь 17'!Q15+'Декабрь 17'!Q15</f>
        <v>4</v>
      </c>
      <c r="R15" s="17">
        <f>'Январь 17'!R15+'Февраль 17'!R15+'Март 17'!R15+'Апрель 17'!R15+'Май 17'!R15+'Июнь 17'!R15+'Июль 17'!R15+'Август 17'!R15+'Сентябрь 17'!R15+'Октябрь 17'!R15+'Ноябрь 17'!R15+'Декабрь 17'!R15</f>
        <v>3</v>
      </c>
      <c r="S15" s="17">
        <f>'Январь 17'!S15+'Февраль 17'!S15+'Март 17'!S15+'Апрель 17'!S15+'Май 17'!S15+'Июнь 17'!S15+'Июль 17'!S15+'Август 17'!S15+'Сентябрь 17'!S15+'Октябрь 17'!S15+'Ноябрь 17'!S15+'Декабрь 17'!S15</f>
        <v>4</v>
      </c>
      <c r="T15" s="17">
        <f>'Январь 17'!T15+'Февраль 17'!T15+'Март 17'!T15+'Апрель 17'!T15+'Май 17'!T15+'Июнь 17'!T15+'Июль 17'!T15+'Август 17'!T15+'Сентябрь 17'!T15+'Октябрь 17'!T15+'Ноябрь 17'!T15+'Декабрь 17'!T15</f>
        <v>1</v>
      </c>
      <c r="U15" s="17">
        <f>'Январь 17'!U15+'Февраль 17'!U15+'Март 17'!U15+'Апрель 17'!U15+'Май 17'!U15+'Июнь 17'!U15+'Июль 17'!U15+'Август 17'!U15+'Сентябрь 17'!U15+'Октябрь 17'!U15+'Ноябрь 17'!U15+'Декабрь 17'!U15</f>
        <v>4</v>
      </c>
      <c r="V15" s="17">
        <f>'Январь 17'!V15+'Февраль 17'!V15+'Март 17'!V15+'Апрель 17'!V15+'Май 17'!V15+'Июнь 17'!V15+'Июль 17'!V15+'Август 17'!V15+'Сентябрь 17'!V15+'Октябрь 17'!V15+'Ноябрь 17'!V15+'Декабрь 17'!V15</f>
        <v>7</v>
      </c>
    </row>
    <row r="16" spans="1:22" ht="45" x14ac:dyDescent="0.25">
      <c r="A16" s="8">
        <v>8</v>
      </c>
      <c r="B16" s="23" t="s">
        <v>229</v>
      </c>
      <c r="C16" s="17">
        <f t="shared" si="0"/>
        <v>105</v>
      </c>
      <c r="D16" s="17">
        <f>'Январь 17'!D16+'Февраль 17'!D16+'Март 17'!D16+'Апрель 17'!D16+'Май 17'!D16+'Июнь 17'!D16+'Июль 17'!D16+'Август 17'!D16+'Сентябрь 17'!D16+'Октябрь 17'!D16+'Ноябрь 17'!D16+'Декабрь 17'!D16</f>
        <v>3</v>
      </c>
      <c r="E16" s="17">
        <f>'Январь 17'!E16+'Февраль 17'!E16+'Март 17'!E16+'Апрель 17'!E16+'Май 17'!E16+'Июнь 17'!E16+'Июль 17'!E16+'Август 17'!E16+'Сентябрь 17'!E16+'Октябрь 17'!E16+'Ноябрь 17'!E16+'Декабрь 17'!E16</f>
        <v>0</v>
      </c>
      <c r="F16" s="17">
        <f>'Январь 17'!F16+'Февраль 17'!F16+'Март 17'!F16+'Апрель 17'!F16+'Май 17'!F16+'Июнь 17'!F16+'Июль 17'!F16+'Август 17'!F16+'Сентябрь 17'!F16+'Октябрь 17'!F16+'Ноябрь 17'!F16+'Декабрь 17'!F16</f>
        <v>0</v>
      </c>
      <c r="G16" s="17">
        <f>'Январь 17'!G16+'Февраль 17'!G16+'Март 17'!G16+'Апрель 17'!G16+'Май 17'!G16+'Июнь 17'!G16+'Июль 17'!G16+'Август 17'!G16+'Сентябрь 17'!G16+'Октябрь 17'!G16+'Ноябрь 17'!G16+'Декабрь 17'!G16</f>
        <v>0</v>
      </c>
      <c r="H16" s="17">
        <f>'Январь 17'!H16+'Февраль 17'!H16+'Март 17'!H16+'Апрель 17'!H16+'Май 17'!H16+'Июнь 17'!H16+'Июль 17'!H16+'Август 17'!H16+'Сентябрь 17'!H16+'Октябрь 17'!H16+'Ноябрь 17'!H16+'Декабрь 17'!H16</f>
        <v>2</v>
      </c>
      <c r="I16" s="17">
        <f>'Январь 17'!I16+'Февраль 17'!I16+'Март 17'!I16+'Апрель 17'!I16+'Май 17'!I16+'Июнь 17'!I16+'Июль 17'!I16+'Август 17'!I16+'Сентябрь 17'!I16+'Октябрь 17'!I16+'Ноябрь 17'!I16+'Декабрь 17'!I16</f>
        <v>0</v>
      </c>
      <c r="J16" s="17">
        <f>'Январь 17'!J16+'Февраль 17'!J16+'Март 17'!J16+'Апрель 17'!J16+'Май 17'!J16+'Июнь 17'!J16+'Июль 17'!J16+'Август 17'!J16+'Сентябрь 17'!J16+'Октябрь 17'!J16+'Ноябрь 17'!J16+'Декабрь 17'!J16</f>
        <v>5</v>
      </c>
      <c r="K16" s="17">
        <f>'Январь 17'!K16+'Февраль 17'!K16+'Март 17'!K16+'Апрель 17'!K16+'Май 17'!K16+'Июнь 17'!K16+'Июль 17'!K16+'Август 17'!K16+'Сентябрь 17'!K16+'Октябрь 17'!K16+'Ноябрь 17'!K16+'Декабрь 17'!K16</f>
        <v>1</v>
      </c>
      <c r="L16" s="17">
        <f>'Январь 17'!L16+'Февраль 17'!L16+'Март 17'!L16+'Апрель 17'!L16+'Май 17'!L16+'Июнь 17'!L16+'Июль 17'!L16+'Август 17'!L16+'Сентябрь 17'!L16+'Октябрь 17'!L16+'Ноябрь 17'!L16+'Декабрь 17'!L16</f>
        <v>3</v>
      </c>
      <c r="M16" s="17">
        <f>'Январь 17'!M16+'Февраль 17'!M16+'Март 17'!M16+'Апрель 17'!M16+'Май 17'!M16+'Июнь 17'!M16+'Июль 17'!M16+'Август 17'!M16+'Сентябрь 17'!M16+'Октябрь 17'!M16+'Ноябрь 17'!M16+'Декабрь 17'!M16</f>
        <v>16</v>
      </c>
      <c r="N16" s="17">
        <f>'Январь 17'!N16+'Февраль 17'!N16+'Март 17'!N16+'Апрель 17'!N16+'Май 17'!N16+'Июнь 17'!N16+'Июль 17'!N16+'Август 17'!N16+'Сентябрь 17'!N16+'Октябрь 17'!N16+'Ноябрь 17'!N16+'Декабрь 17'!N16</f>
        <v>2</v>
      </c>
      <c r="O16" s="17">
        <f>'Январь 17'!O16+'Февраль 17'!O16+'Март 17'!O16+'Апрель 17'!O16+'Май 17'!O16+'Июнь 17'!O16+'Июль 17'!O16+'Август 17'!O16+'Сентябрь 17'!O16+'Октябрь 17'!O16+'Ноябрь 17'!O16+'Декабрь 17'!O16</f>
        <v>1</v>
      </c>
      <c r="P16" s="17">
        <f>'Январь 17'!P16+'Февраль 17'!P16+'Март 17'!P16+'Апрель 17'!P16+'Май 17'!P16+'Июнь 17'!P16+'Июль 17'!P16+'Август 17'!P16+'Сентябрь 17'!P16+'Октябрь 17'!P16+'Ноябрь 17'!P16+'Декабрь 17'!P16</f>
        <v>7</v>
      </c>
      <c r="Q16" s="17">
        <f>'Январь 17'!Q16+'Февраль 17'!Q16+'Март 17'!Q16+'Апрель 17'!Q16+'Май 17'!Q16+'Июнь 17'!Q16+'Июль 17'!Q16+'Август 17'!Q16+'Сентябрь 17'!Q16+'Октябрь 17'!Q16+'Ноябрь 17'!Q16+'Декабрь 17'!Q16</f>
        <v>5</v>
      </c>
      <c r="R16" s="17">
        <f>'Январь 17'!R16+'Февраль 17'!R16+'Март 17'!R16+'Апрель 17'!R16+'Май 17'!R16+'Июнь 17'!R16+'Июль 17'!R16+'Август 17'!R16+'Сентябрь 17'!R16+'Октябрь 17'!R16+'Ноябрь 17'!R16+'Декабрь 17'!R16</f>
        <v>0</v>
      </c>
      <c r="S16" s="17">
        <f>'Январь 17'!S16+'Февраль 17'!S16+'Март 17'!S16+'Апрель 17'!S16+'Май 17'!S16+'Июнь 17'!S16+'Июль 17'!S16+'Август 17'!S16+'Сентябрь 17'!S16+'Октябрь 17'!S16+'Ноябрь 17'!S16+'Декабрь 17'!S16</f>
        <v>3</v>
      </c>
      <c r="T16" s="17">
        <f>'Январь 17'!T16+'Февраль 17'!T16+'Март 17'!T16+'Апрель 17'!T16+'Май 17'!T16+'Июнь 17'!T16+'Июль 17'!T16+'Август 17'!T16+'Сентябрь 17'!T16+'Октябрь 17'!T16+'Ноябрь 17'!T16+'Декабрь 17'!T16</f>
        <v>13</v>
      </c>
      <c r="U16" s="17">
        <f>'Январь 17'!U16+'Февраль 17'!U16+'Март 17'!U16+'Апрель 17'!U16+'Май 17'!U16+'Июнь 17'!U16+'Июль 17'!U16+'Август 17'!U16+'Сентябрь 17'!U16+'Октябрь 17'!U16+'Ноябрь 17'!U16+'Декабрь 17'!U16</f>
        <v>39</v>
      </c>
      <c r="V16" s="17">
        <f>'Январь 17'!V16+'Февраль 17'!V16+'Март 17'!V16+'Апрель 17'!V16+'Май 17'!V16+'Июнь 17'!V16+'Июль 17'!V16+'Август 17'!V16+'Сентябрь 17'!V16+'Октябрь 17'!V16+'Ноябрь 17'!V16+'Декабрь 17'!V16</f>
        <v>5</v>
      </c>
    </row>
    <row r="17" spans="1:22" ht="51.75" customHeight="1" x14ac:dyDescent="0.25">
      <c r="A17" s="8">
        <v>9</v>
      </c>
      <c r="B17" s="23" t="s">
        <v>230</v>
      </c>
      <c r="C17" s="17">
        <f t="shared" si="0"/>
        <v>21</v>
      </c>
      <c r="D17" s="17">
        <f>'Январь 17'!D17+'Февраль 17'!D17+'Март 17'!D17+'Апрель 17'!D17+'Май 17'!D17+'Июнь 17'!D17+'Июль 17'!D17+'Август 17'!D17+'Сентябрь 17'!D17+'Октябрь 17'!D17+'Ноябрь 17'!D17+'Декабрь 17'!D17</f>
        <v>0</v>
      </c>
      <c r="E17" s="17">
        <f>'Январь 17'!E17+'Февраль 17'!E17+'Март 17'!E17+'Апрель 17'!E17+'Май 17'!E17+'Июнь 17'!E17+'Июль 17'!E17+'Август 17'!E17+'Сентябрь 17'!E17+'Октябрь 17'!E17+'Ноябрь 17'!E17+'Декабрь 17'!E17</f>
        <v>1</v>
      </c>
      <c r="F17" s="17">
        <f>'Январь 17'!F17+'Февраль 17'!F17+'Март 17'!F17+'Апрель 17'!F17+'Май 17'!F17+'Июнь 17'!F17+'Июль 17'!F17+'Август 17'!F17+'Сентябрь 17'!F17+'Октябрь 17'!F17+'Ноябрь 17'!F17+'Декабрь 17'!F17</f>
        <v>0</v>
      </c>
      <c r="G17" s="17">
        <f>'Январь 17'!G17+'Февраль 17'!G17+'Март 17'!G17+'Апрель 17'!G17+'Май 17'!G17+'Июнь 17'!G17+'Июль 17'!G17+'Август 17'!G17+'Сентябрь 17'!G17+'Октябрь 17'!G17+'Ноябрь 17'!G17+'Декабрь 17'!G17</f>
        <v>0</v>
      </c>
      <c r="H17" s="17">
        <f>'Январь 17'!H17+'Февраль 17'!H17+'Март 17'!H17+'Апрель 17'!H17+'Май 17'!H17+'Июнь 17'!H17+'Июль 17'!H17+'Август 17'!H17+'Сентябрь 17'!H17+'Октябрь 17'!H17+'Ноябрь 17'!H17+'Декабрь 17'!H17</f>
        <v>1</v>
      </c>
      <c r="I17" s="17">
        <f>'Январь 17'!I17+'Февраль 17'!I17+'Март 17'!I17+'Апрель 17'!I17+'Май 17'!I17+'Июнь 17'!I17+'Июль 17'!I17+'Август 17'!I17+'Сентябрь 17'!I17+'Октябрь 17'!I17+'Ноябрь 17'!I17+'Декабрь 17'!I17</f>
        <v>3</v>
      </c>
      <c r="J17" s="17">
        <f>'Январь 17'!J17+'Февраль 17'!J17+'Март 17'!J17+'Апрель 17'!J17+'Май 17'!J17+'Июнь 17'!J17+'Июль 17'!J17+'Август 17'!J17+'Сентябрь 17'!J17+'Октябрь 17'!J17+'Ноябрь 17'!J17+'Декабрь 17'!J17</f>
        <v>1</v>
      </c>
      <c r="K17" s="17">
        <f>'Январь 17'!K17+'Февраль 17'!K17+'Март 17'!K17+'Апрель 17'!K17+'Май 17'!K17+'Июнь 17'!K17+'Июль 17'!K17+'Август 17'!K17+'Сентябрь 17'!K17+'Октябрь 17'!K17+'Ноябрь 17'!K17+'Декабрь 17'!K17</f>
        <v>1</v>
      </c>
      <c r="L17" s="17">
        <f>'Январь 17'!L17+'Февраль 17'!L17+'Март 17'!L17+'Апрель 17'!L17+'Май 17'!L17+'Июнь 17'!L17+'Июль 17'!L17+'Август 17'!L17+'Сентябрь 17'!L17+'Октябрь 17'!L17+'Ноябрь 17'!L17+'Декабрь 17'!L17</f>
        <v>1</v>
      </c>
      <c r="M17" s="17">
        <f>'Январь 17'!M17+'Февраль 17'!M17+'Март 17'!M17+'Апрель 17'!M17+'Май 17'!M17+'Июнь 17'!M17+'Июль 17'!M17+'Август 17'!M17+'Сентябрь 17'!M17+'Октябрь 17'!M17+'Ноябрь 17'!M17+'Декабрь 17'!M17</f>
        <v>1</v>
      </c>
      <c r="N17" s="17">
        <f>'Январь 17'!N17+'Февраль 17'!N17+'Март 17'!N17+'Апрель 17'!N17+'Май 17'!N17+'Июнь 17'!N17+'Июль 17'!N17+'Август 17'!N17+'Сентябрь 17'!N17+'Октябрь 17'!N17+'Ноябрь 17'!N17+'Декабрь 17'!N17</f>
        <v>2</v>
      </c>
      <c r="O17" s="17">
        <f>'Январь 17'!O17+'Февраль 17'!O17+'Март 17'!O17+'Апрель 17'!O17+'Май 17'!O17+'Июнь 17'!O17+'Июль 17'!O17+'Август 17'!O17+'Сентябрь 17'!O17+'Октябрь 17'!O17+'Ноябрь 17'!O17+'Декабрь 17'!O17</f>
        <v>1</v>
      </c>
      <c r="P17" s="17">
        <f>'Январь 17'!P17+'Февраль 17'!P17+'Март 17'!P17+'Апрель 17'!P17+'Май 17'!P17+'Июнь 17'!P17+'Июль 17'!P17+'Август 17'!P17+'Сентябрь 17'!P17+'Октябрь 17'!P17+'Ноябрь 17'!P17+'Декабрь 17'!P17</f>
        <v>3</v>
      </c>
      <c r="Q17" s="17">
        <f>'Январь 17'!Q17+'Февраль 17'!Q17+'Март 17'!Q17+'Апрель 17'!Q17+'Май 17'!Q17+'Июнь 17'!Q17+'Июль 17'!Q17+'Август 17'!Q17+'Сентябрь 17'!Q17+'Октябрь 17'!Q17+'Ноябрь 17'!Q17+'Декабрь 17'!Q17</f>
        <v>0</v>
      </c>
      <c r="R17" s="17">
        <f>'Январь 17'!R17+'Февраль 17'!R17+'Март 17'!R17+'Апрель 17'!R17+'Май 17'!R17+'Июнь 17'!R17+'Июль 17'!R17+'Август 17'!R17+'Сентябрь 17'!R17+'Октябрь 17'!R17+'Ноябрь 17'!R17+'Декабрь 17'!R17</f>
        <v>0</v>
      </c>
      <c r="S17" s="17">
        <f>'Январь 17'!S17+'Февраль 17'!S17+'Март 17'!S17+'Апрель 17'!S17+'Май 17'!S17+'Июнь 17'!S17+'Июль 17'!S17+'Август 17'!S17+'Сентябрь 17'!S17+'Октябрь 17'!S17+'Ноябрь 17'!S17+'Декабрь 17'!S17</f>
        <v>0</v>
      </c>
      <c r="T17" s="17">
        <f>'Январь 17'!T17+'Февраль 17'!T17+'Март 17'!T17+'Апрель 17'!T17+'Май 17'!T17+'Июнь 17'!T17+'Июль 17'!T17+'Август 17'!T17+'Сентябрь 17'!T17+'Октябрь 17'!T17+'Ноябрь 17'!T17+'Декабрь 17'!T17</f>
        <v>0</v>
      </c>
      <c r="U17" s="17">
        <f>'Январь 17'!U17+'Февраль 17'!U17+'Март 17'!U17+'Апрель 17'!U17+'Май 17'!U17+'Июнь 17'!U17+'Июль 17'!U17+'Август 17'!U17+'Сентябрь 17'!U17+'Октябрь 17'!U17+'Ноябрь 17'!U17+'Декабрь 17'!U17</f>
        <v>5</v>
      </c>
      <c r="V17" s="17">
        <f>'Январь 17'!V17+'Февраль 17'!V17+'Март 17'!V17+'Апрель 17'!V17+'Май 17'!V17+'Июнь 17'!V17+'Июль 17'!V17+'Август 17'!V17+'Сентябрь 17'!V17+'Октябрь 17'!V17+'Ноябрь 17'!V17+'Декабрь 17'!V17</f>
        <v>1</v>
      </c>
    </row>
    <row r="18" spans="1:22" ht="48.75" customHeight="1" x14ac:dyDescent="0.25">
      <c r="A18" s="8">
        <v>10</v>
      </c>
      <c r="B18" s="23" t="s">
        <v>104</v>
      </c>
      <c r="C18" s="17">
        <f t="shared" si="0"/>
        <v>14</v>
      </c>
      <c r="D18" s="17">
        <f>'Январь 17'!D18+'Февраль 17'!D18+'Март 17'!D18+'Апрель 17'!D18+'Май 17'!D18+'Июнь 17'!D18+'Июль 17'!D18+'Август 17'!D18+'Сентябрь 17'!D18+'Октябрь 17'!D18+'Ноябрь 17'!D18+'Декабрь 17'!D18</f>
        <v>0</v>
      </c>
      <c r="E18" s="17">
        <f>'Январь 17'!E18+'Февраль 17'!E18+'Март 17'!E18+'Апрель 17'!E18+'Май 17'!E18+'Июнь 17'!E18+'Июль 17'!E18+'Август 17'!E18+'Сентябрь 17'!E18+'Октябрь 17'!E18+'Ноябрь 17'!E18+'Декабрь 17'!E18</f>
        <v>3</v>
      </c>
      <c r="F18" s="17">
        <f>'Январь 17'!F18+'Февраль 17'!F18+'Март 17'!F18+'Апрель 17'!F18+'Май 17'!F18+'Июнь 17'!F18+'Июль 17'!F18+'Август 17'!F18+'Сентябрь 17'!F18+'Октябрь 17'!F18+'Ноябрь 17'!F18+'Декабрь 17'!F18</f>
        <v>0</v>
      </c>
      <c r="G18" s="17">
        <f>'Январь 17'!G18+'Февраль 17'!G18+'Март 17'!G18+'Апрель 17'!G18+'Май 17'!G18+'Июнь 17'!G18+'Июль 17'!G18+'Август 17'!G18+'Сентябрь 17'!G18+'Октябрь 17'!G18+'Ноябрь 17'!G18+'Декабрь 17'!G18</f>
        <v>0</v>
      </c>
      <c r="H18" s="17">
        <f>'Январь 17'!H18+'Февраль 17'!H18+'Март 17'!H18+'Апрель 17'!H18+'Май 17'!H18+'Июнь 17'!H18+'Июль 17'!H18+'Август 17'!H18+'Сентябрь 17'!H18+'Октябрь 17'!H18+'Ноябрь 17'!H18+'Декабрь 17'!H18</f>
        <v>1</v>
      </c>
      <c r="I18" s="17">
        <f>'Январь 17'!I18+'Февраль 17'!I18+'Март 17'!I18+'Апрель 17'!I18+'Май 17'!I18+'Июнь 17'!I18+'Июль 17'!I18+'Август 17'!I18+'Сентябрь 17'!I18+'Октябрь 17'!I18+'Ноябрь 17'!I18+'Декабрь 17'!I18</f>
        <v>0</v>
      </c>
      <c r="J18" s="17">
        <f>'Январь 17'!J18+'Февраль 17'!J18+'Март 17'!J18+'Апрель 17'!J18+'Май 17'!J18+'Июнь 17'!J18+'Июль 17'!J18+'Август 17'!J18+'Сентябрь 17'!J18+'Октябрь 17'!J18+'Ноябрь 17'!J18+'Декабрь 17'!J18</f>
        <v>2</v>
      </c>
      <c r="K18" s="17">
        <f>'Январь 17'!K18+'Февраль 17'!K18+'Март 17'!K18+'Апрель 17'!K18+'Май 17'!K18+'Июнь 17'!K18+'Июль 17'!K18+'Август 17'!K18+'Сентябрь 17'!K18+'Октябрь 17'!K18+'Ноябрь 17'!K18+'Декабрь 17'!K18</f>
        <v>0</v>
      </c>
      <c r="L18" s="17">
        <f>'Январь 17'!L18+'Февраль 17'!L18+'Март 17'!L18+'Апрель 17'!L18+'Май 17'!L18+'Июнь 17'!L18+'Июль 17'!L18+'Август 17'!L18+'Сентябрь 17'!L18+'Октябрь 17'!L18+'Ноябрь 17'!L18+'Декабрь 17'!L18</f>
        <v>0</v>
      </c>
      <c r="M18" s="17">
        <f>'Январь 17'!M18+'Февраль 17'!M18+'Март 17'!M18+'Апрель 17'!M18+'Май 17'!M18+'Июнь 17'!M18+'Июль 17'!M18+'Август 17'!M18+'Сентябрь 17'!M18+'Октябрь 17'!M18+'Ноябрь 17'!M18+'Декабрь 17'!M18</f>
        <v>0</v>
      </c>
      <c r="N18" s="17">
        <f>'Январь 17'!N18+'Февраль 17'!N18+'Март 17'!N18+'Апрель 17'!N18+'Май 17'!N18+'Июнь 17'!N18+'Июль 17'!N18+'Август 17'!N18+'Сентябрь 17'!N18+'Октябрь 17'!N18+'Ноябрь 17'!N18+'Декабрь 17'!N18</f>
        <v>2</v>
      </c>
      <c r="O18" s="17">
        <f>'Январь 17'!O18+'Февраль 17'!O18+'Март 17'!O18+'Апрель 17'!O18+'Май 17'!O18+'Июнь 17'!O18+'Июль 17'!O18+'Август 17'!O18+'Сентябрь 17'!O18+'Октябрь 17'!O18+'Ноябрь 17'!O18+'Декабрь 17'!O18</f>
        <v>0</v>
      </c>
      <c r="P18" s="17">
        <f>'Январь 17'!P18+'Февраль 17'!P18+'Март 17'!P18+'Апрель 17'!P18+'Май 17'!P18+'Июнь 17'!P18+'Июль 17'!P18+'Август 17'!P18+'Сентябрь 17'!P18+'Октябрь 17'!P18+'Ноябрь 17'!P18+'Декабрь 17'!P18</f>
        <v>1</v>
      </c>
      <c r="Q18" s="17">
        <f>'Январь 17'!Q18+'Февраль 17'!Q18+'Март 17'!Q18+'Апрель 17'!Q18+'Май 17'!Q18+'Июнь 17'!Q18+'Июль 17'!Q18+'Август 17'!Q18+'Сентябрь 17'!Q18+'Октябрь 17'!Q18+'Ноябрь 17'!Q18+'Декабрь 17'!Q18</f>
        <v>3</v>
      </c>
      <c r="R18" s="17">
        <f>'Январь 17'!R18+'Февраль 17'!R18+'Март 17'!R18+'Апрель 17'!R18+'Май 17'!R18+'Июнь 17'!R18+'Июль 17'!R18+'Август 17'!R18+'Сентябрь 17'!R18+'Октябрь 17'!R18+'Ноябрь 17'!R18+'Декабрь 17'!R18</f>
        <v>0</v>
      </c>
      <c r="S18" s="17">
        <f>'Январь 17'!S18+'Февраль 17'!S18+'Март 17'!S18+'Апрель 17'!S18+'Май 17'!S18+'Июнь 17'!S18+'Июль 17'!S18+'Август 17'!S18+'Сентябрь 17'!S18+'Октябрь 17'!S18+'Ноябрь 17'!S18+'Декабрь 17'!S18</f>
        <v>0</v>
      </c>
      <c r="T18" s="17">
        <f>'Январь 17'!T18+'Февраль 17'!T18+'Март 17'!T18+'Апрель 17'!T18+'Май 17'!T18+'Июнь 17'!T18+'Июль 17'!T18+'Август 17'!T18+'Сентябрь 17'!T18+'Октябрь 17'!T18+'Ноябрь 17'!T18+'Декабрь 17'!T18</f>
        <v>2</v>
      </c>
      <c r="U18" s="17">
        <f>'Январь 17'!U18+'Февраль 17'!U18+'Март 17'!U18+'Апрель 17'!U18+'Май 17'!U18+'Июнь 17'!U18+'Июль 17'!U18+'Август 17'!U18+'Сентябрь 17'!U18+'Октябрь 17'!U18+'Ноябрь 17'!U18+'Декабрь 17'!U18</f>
        <v>0</v>
      </c>
      <c r="V18" s="17">
        <f>'Январь 17'!V18+'Февраль 17'!V18+'Март 17'!V18+'Апрель 17'!V18+'Май 17'!V18+'Июнь 17'!V18+'Июль 17'!V18+'Август 17'!V18+'Сентябрь 17'!V18+'Октябрь 17'!V18+'Ноябрь 17'!V18+'Декабрь 17'!V18</f>
        <v>0</v>
      </c>
    </row>
    <row r="19" spans="1:22" ht="45" x14ac:dyDescent="0.25">
      <c r="A19" s="8">
        <v>11</v>
      </c>
      <c r="B19" s="23" t="s">
        <v>231</v>
      </c>
      <c r="C19" s="17">
        <f t="shared" si="0"/>
        <v>26</v>
      </c>
      <c r="D19" s="17">
        <f>'Январь 17'!D19+'Февраль 17'!D19+'Март 17'!D19+'Апрель 17'!D19+'Май 17'!D19+'Июнь 17'!D19+'Июль 17'!D19+'Август 17'!D19+'Сентябрь 17'!D19+'Октябрь 17'!D19+'Ноябрь 17'!D19+'Декабрь 17'!D19</f>
        <v>1</v>
      </c>
      <c r="E19" s="17">
        <f>'Январь 17'!E19+'Февраль 17'!E19+'Март 17'!E19+'Апрель 17'!E19+'Май 17'!E19+'Июнь 17'!E19+'Июль 17'!E19+'Август 17'!E19+'Сентябрь 17'!E19+'Октябрь 17'!E19+'Ноябрь 17'!E19+'Декабрь 17'!E19</f>
        <v>8</v>
      </c>
      <c r="F19" s="17">
        <f>'Январь 17'!F19+'Февраль 17'!F19+'Март 17'!F19+'Апрель 17'!F19+'Май 17'!F19+'Июнь 17'!F19+'Июль 17'!F19+'Август 17'!F19+'Сентябрь 17'!F19+'Октябрь 17'!F19+'Ноябрь 17'!F19+'Декабрь 17'!F19</f>
        <v>0</v>
      </c>
      <c r="G19" s="17">
        <f>'Январь 17'!G19+'Февраль 17'!G19+'Март 17'!G19+'Апрель 17'!G19+'Май 17'!G19+'Июнь 17'!G19+'Июль 17'!G19+'Август 17'!G19+'Сентябрь 17'!G19+'Октябрь 17'!G19+'Ноябрь 17'!G19+'Декабрь 17'!G19</f>
        <v>0</v>
      </c>
      <c r="H19" s="17">
        <f>'Январь 17'!H19+'Февраль 17'!H19+'Март 17'!H19+'Апрель 17'!H19+'Май 17'!H19+'Июнь 17'!H19+'Июль 17'!H19+'Август 17'!H19+'Сентябрь 17'!H19+'Октябрь 17'!H19+'Ноябрь 17'!H19+'Декабрь 17'!H19</f>
        <v>0</v>
      </c>
      <c r="I19" s="17">
        <f>'Январь 17'!I19+'Февраль 17'!I19+'Март 17'!I19+'Апрель 17'!I19+'Май 17'!I19+'Июнь 17'!I19+'Июль 17'!I19+'Август 17'!I19+'Сентябрь 17'!I19+'Октябрь 17'!I19+'Ноябрь 17'!I19+'Декабрь 17'!I19</f>
        <v>0</v>
      </c>
      <c r="J19" s="17">
        <f>'Январь 17'!J19+'Февраль 17'!J19+'Март 17'!J19+'Апрель 17'!J19+'Май 17'!J19+'Июнь 17'!J19+'Июль 17'!J19+'Август 17'!J19+'Сентябрь 17'!J19+'Октябрь 17'!J19+'Ноябрь 17'!J19+'Декабрь 17'!J19</f>
        <v>0</v>
      </c>
      <c r="K19" s="17">
        <f>'Январь 17'!K19+'Февраль 17'!K19+'Март 17'!K19+'Апрель 17'!K19+'Май 17'!K19+'Июнь 17'!K19+'Июль 17'!K19+'Август 17'!K19+'Сентябрь 17'!K19+'Октябрь 17'!K19+'Ноябрь 17'!K19+'Декабрь 17'!K19</f>
        <v>1</v>
      </c>
      <c r="L19" s="17">
        <f>'Январь 17'!L19+'Февраль 17'!L19+'Март 17'!L19+'Апрель 17'!L19+'Май 17'!L19+'Июнь 17'!L19+'Июль 17'!L19+'Август 17'!L19+'Сентябрь 17'!L19+'Октябрь 17'!L19+'Ноябрь 17'!L19+'Декабрь 17'!L19</f>
        <v>0</v>
      </c>
      <c r="M19" s="17">
        <f>'Январь 17'!M19+'Февраль 17'!M19+'Март 17'!M19+'Апрель 17'!M19+'Май 17'!M19+'Июнь 17'!M19+'Июль 17'!M19+'Август 17'!M19+'Сентябрь 17'!M19+'Октябрь 17'!M19+'Ноябрь 17'!M19+'Декабрь 17'!M19</f>
        <v>0</v>
      </c>
      <c r="N19" s="17">
        <f>'Январь 17'!N19+'Февраль 17'!N19+'Март 17'!N19+'Апрель 17'!N19+'Май 17'!N19+'Июнь 17'!N19+'Июль 17'!N19+'Август 17'!N19+'Сентябрь 17'!N19+'Октябрь 17'!N19+'Ноябрь 17'!N19+'Декабрь 17'!N19</f>
        <v>1</v>
      </c>
      <c r="O19" s="17">
        <f>'Январь 17'!O19+'Февраль 17'!O19+'Март 17'!O19+'Апрель 17'!O19+'Май 17'!O19+'Июнь 17'!O19+'Июль 17'!O19+'Август 17'!O19+'Сентябрь 17'!O19+'Октябрь 17'!O19+'Ноябрь 17'!O19+'Декабрь 17'!O19</f>
        <v>1</v>
      </c>
      <c r="P19" s="17">
        <f>'Январь 17'!P19+'Февраль 17'!P19+'Март 17'!P19+'Апрель 17'!P19+'Май 17'!P19+'Июнь 17'!P19+'Июль 17'!P19+'Август 17'!P19+'Сентябрь 17'!P19+'Октябрь 17'!P19+'Ноябрь 17'!P19+'Декабрь 17'!P19</f>
        <v>3</v>
      </c>
      <c r="Q19" s="17">
        <f>'Январь 17'!Q19+'Февраль 17'!Q19+'Март 17'!Q19+'Апрель 17'!Q19+'Май 17'!Q19+'Июнь 17'!Q19+'Июль 17'!Q19+'Август 17'!Q19+'Сентябрь 17'!Q19+'Октябрь 17'!Q19+'Ноябрь 17'!Q19+'Декабрь 17'!Q19</f>
        <v>1</v>
      </c>
      <c r="R19" s="17">
        <f>'Январь 17'!R19+'Февраль 17'!R19+'Март 17'!R19+'Апрель 17'!R19+'Май 17'!R19+'Июнь 17'!R19+'Июль 17'!R19+'Август 17'!R19+'Сентябрь 17'!R19+'Октябрь 17'!R19+'Ноябрь 17'!R19+'Декабрь 17'!R19</f>
        <v>0</v>
      </c>
      <c r="S19" s="17">
        <f>'Январь 17'!S19+'Февраль 17'!S19+'Март 17'!S19+'Апрель 17'!S19+'Май 17'!S19+'Июнь 17'!S19+'Июль 17'!S19+'Август 17'!S19+'Сентябрь 17'!S19+'Октябрь 17'!S19+'Ноябрь 17'!S19+'Декабрь 17'!S19</f>
        <v>0</v>
      </c>
      <c r="T19" s="17">
        <f>'Январь 17'!T19+'Февраль 17'!T19+'Март 17'!T19+'Апрель 17'!T19+'Май 17'!T19+'Июнь 17'!T19+'Июль 17'!T19+'Август 17'!T19+'Сентябрь 17'!T19+'Октябрь 17'!T19+'Ноябрь 17'!T19+'Декабрь 17'!T19</f>
        <v>0</v>
      </c>
      <c r="U19" s="17">
        <f>'Январь 17'!U19+'Февраль 17'!U19+'Март 17'!U19+'Апрель 17'!U19+'Май 17'!U19+'Июнь 17'!U19+'Июль 17'!U19+'Август 17'!U19+'Сентябрь 17'!U19+'Октябрь 17'!U19+'Ноябрь 17'!U19+'Декабрь 17'!U19</f>
        <v>10</v>
      </c>
      <c r="V19" s="17">
        <f>'Январь 17'!V19+'Февраль 17'!V19+'Март 17'!V19+'Апрель 17'!V19+'Май 17'!V19+'Июнь 17'!V19+'Июль 17'!V19+'Август 17'!V19+'Сентябрь 17'!V19+'Октябрь 17'!V19+'Ноябрь 17'!V19+'Декабрь 17'!V19</f>
        <v>0</v>
      </c>
    </row>
    <row r="20" spans="1:22" ht="45" x14ac:dyDescent="0.25">
      <c r="A20" s="8">
        <v>12</v>
      </c>
      <c r="B20" s="23" t="s">
        <v>106</v>
      </c>
      <c r="C20" s="17">
        <f t="shared" si="0"/>
        <v>136</v>
      </c>
      <c r="D20" s="17">
        <f>'Январь 17'!D20+'Февраль 17'!D20+'Март 17'!D20+'Апрель 17'!D20+'Май 17'!D20+'Июнь 17'!D20+'Июль 17'!D20+'Август 17'!D20+'Сентябрь 17'!D20+'Октябрь 17'!D20+'Ноябрь 17'!D20+'Декабрь 17'!D20</f>
        <v>2</v>
      </c>
      <c r="E20" s="17">
        <f>'Январь 17'!E20+'Февраль 17'!E20+'Март 17'!E20+'Апрель 17'!E20+'Май 17'!E20+'Июнь 17'!E20+'Июль 17'!E20+'Август 17'!E20+'Сентябрь 17'!E20+'Октябрь 17'!E20+'Ноябрь 17'!E20+'Декабрь 17'!E20</f>
        <v>14</v>
      </c>
      <c r="F20" s="17">
        <f>'Январь 17'!F20+'Февраль 17'!F20+'Март 17'!F20+'Апрель 17'!F20+'Май 17'!F20+'Июнь 17'!F20+'Июль 17'!F20+'Август 17'!F20+'Сентябрь 17'!F20+'Октябрь 17'!F20+'Ноябрь 17'!F20+'Декабрь 17'!F20</f>
        <v>0</v>
      </c>
      <c r="G20" s="17">
        <f>'Январь 17'!G20+'Февраль 17'!G20+'Март 17'!G20+'Апрель 17'!G20+'Май 17'!G20+'Июнь 17'!G20+'Июль 17'!G20+'Август 17'!G20+'Сентябрь 17'!G20+'Октябрь 17'!G20+'Ноябрь 17'!G20+'Декабрь 17'!G20</f>
        <v>7</v>
      </c>
      <c r="H20" s="17">
        <f>'Январь 17'!H20+'Февраль 17'!H20+'Март 17'!H20+'Апрель 17'!H20+'Май 17'!H20+'Июнь 17'!H20+'Июль 17'!H20+'Август 17'!H20+'Сентябрь 17'!H20+'Октябрь 17'!H20+'Ноябрь 17'!H20+'Декабрь 17'!H20</f>
        <v>7</v>
      </c>
      <c r="I20" s="17">
        <f>'Январь 17'!I20+'Февраль 17'!I20+'Март 17'!I20+'Апрель 17'!I20+'Май 17'!I20+'Июнь 17'!I20+'Июль 17'!I20+'Август 17'!I20+'Сентябрь 17'!I20+'Октябрь 17'!I20+'Ноябрь 17'!I20+'Декабрь 17'!I20</f>
        <v>5</v>
      </c>
      <c r="J20" s="17">
        <f>'Январь 17'!J20+'Февраль 17'!J20+'Март 17'!J20+'Апрель 17'!J20+'Май 17'!J20+'Июнь 17'!J20+'Июль 17'!J20+'Август 17'!J20+'Сентябрь 17'!J20+'Октябрь 17'!J20+'Ноябрь 17'!J20+'Декабрь 17'!J20</f>
        <v>3</v>
      </c>
      <c r="K20" s="17">
        <f>'Январь 17'!K20+'Февраль 17'!K20+'Март 17'!K20+'Апрель 17'!K20+'Май 17'!K20+'Июнь 17'!K20+'Июль 17'!K20+'Август 17'!K20+'Сентябрь 17'!K20+'Октябрь 17'!K20+'Ноябрь 17'!K20+'Декабрь 17'!K20</f>
        <v>2</v>
      </c>
      <c r="L20" s="17">
        <f>'Январь 17'!L20+'Февраль 17'!L20+'Март 17'!L20+'Апрель 17'!L20+'Май 17'!L20+'Июнь 17'!L20+'Июль 17'!L20+'Август 17'!L20+'Сентябрь 17'!L20+'Октябрь 17'!L20+'Ноябрь 17'!L20+'Декабрь 17'!L20</f>
        <v>5</v>
      </c>
      <c r="M20" s="17">
        <f>'Январь 17'!M20+'Февраль 17'!M20+'Март 17'!M20+'Апрель 17'!M20+'Май 17'!M20+'Июнь 17'!M20+'Июль 17'!M20+'Август 17'!M20+'Сентябрь 17'!M20+'Октябрь 17'!M20+'Ноябрь 17'!M20+'Декабрь 17'!M20</f>
        <v>18</v>
      </c>
      <c r="N20" s="17">
        <f>'Январь 17'!N20+'Февраль 17'!N20+'Март 17'!N20+'Апрель 17'!N20+'Май 17'!N20+'Июнь 17'!N20+'Июль 17'!N20+'Август 17'!N20+'Сентябрь 17'!N20+'Октябрь 17'!N20+'Ноябрь 17'!N20+'Декабрь 17'!N20</f>
        <v>5</v>
      </c>
      <c r="O20" s="17">
        <f>'Январь 17'!O20+'Февраль 17'!O20+'Март 17'!O20+'Апрель 17'!O20+'Май 17'!O20+'Июнь 17'!O20+'Июль 17'!O20+'Август 17'!O20+'Сентябрь 17'!O20+'Октябрь 17'!O20+'Ноябрь 17'!O20+'Декабрь 17'!O20</f>
        <v>3</v>
      </c>
      <c r="P20" s="17">
        <f>'Январь 17'!P20+'Февраль 17'!P20+'Март 17'!P20+'Апрель 17'!P20+'Май 17'!P20+'Июнь 17'!P20+'Июль 17'!P20+'Август 17'!P20+'Сентябрь 17'!P20+'Октябрь 17'!P20+'Ноябрь 17'!P20+'Декабрь 17'!P20</f>
        <v>25</v>
      </c>
      <c r="Q20" s="17">
        <f>'Январь 17'!Q20+'Февраль 17'!Q20+'Март 17'!Q20+'Апрель 17'!Q20+'Май 17'!Q20+'Июнь 17'!Q20+'Июль 17'!Q20+'Август 17'!Q20+'Сентябрь 17'!Q20+'Октябрь 17'!Q20+'Ноябрь 17'!Q20+'Декабрь 17'!Q20</f>
        <v>9</v>
      </c>
      <c r="R20" s="17">
        <f>'Январь 17'!R20+'Февраль 17'!R20+'Март 17'!R20+'Апрель 17'!R20+'Май 17'!R20+'Июнь 17'!R20+'Июль 17'!R20+'Август 17'!R20+'Сентябрь 17'!R20+'Октябрь 17'!R20+'Ноябрь 17'!R20+'Декабрь 17'!R20</f>
        <v>3</v>
      </c>
      <c r="S20" s="17">
        <f>'Январь 17'!S20+'Февраль 17'!S20+'Март 17'!S20+'Апрель 17'!S20+'Май 17'!S20+'Июнь 17'!S20+'Июль 17'!S20+'Август 17'!S20+'Сентябрь 17'!S20+'Октябрь 17'!S20+'Ноябрь 17'!S20+'Декабрь 17'!S20</f>
        <v>1</v>
      </c>
      <c r="T20" s="17">
        <f>'Январь 17'!T20+'Февраль 17'!T20+'Март 17'!T20+'Апрель 17'!T20+'Май 17'!T20+'Июнь 17'!T20+'Июль 17'!T20+'Август 17'!T20+'Сентябрь 17'!T20+'Октябрь 17'!T20+'Ноябрь 17'!T20+'Декабрь 17'!T20</f>
        <v>12</v>
      </c>
      <c r="U20" s="17">
        <f>'Январь 17'!U20+'Февраль 17'!U20+'Март 17'!U20+'Апрель 17'!U20+'Май 17'!U20+'Июнь 17'!U20+'Июль 17'!U20+'Август 17'!U20+'Сентябрь 17'!U20+'Октябрь 17'!U20+'Ноябрь 17'!U20+'Декабрь 17'!U20</f>
        <v>13</v>
      </c>
      <c r="V20" s="17">
        <f>'Январь 17'!V20+'Февраль 17'!V20+'Март 17'!V20+'Апрель 17'!V20+'Май 17'!V20+'Июнь 17'!V20+'Июль 17'!V20+'Август 17'!V20+'Сентябрь 17'!V20+'Октябрь 17'!V20+'Ноябрь 17'!V20+'Декабрь 17'!V20</f>
        <v>2</v>
      </c>
    </row>
    <row r="21" spans="1:22" ht="45" x14ac:dyDescent="0.25">
      <c r="A21" s="8">
        <v>13</v>
      </c>
      <c r="B21" s="23" t="s">
        <v>232</v>
      </c>
      <c r="C21" s="17">
        <f t="shared" si="0"/>
        <v>28</v>
      </c>
      <c r="D21" s="17">
        <f>'Январь 17'!D21+'Февраль 17'!D21+'Март 17'!D21+'Апрель 17'!D21+'Май 17'!D21+'Июнь 17'!D21+'Июль 17'!D21+'Август 17'!D21+'Сентябрь 17'!D21+'Октябрь 17'!D21+'Ноябрь 17'!D21+'Декабрь 17'!D21</f>
        <v>1</v>
      </c>
      <c r="E21" s="17">
        <f>'Январь 17'!E21+'Февраль 17'!E21+'Март 17'!E21+'Апрель 17'!E21+'Май 17'!E21+'Июнь 17'!E21+'Июль 17'!E21+'Август 17'!E21+'Сентябрь 17'!E21+'Октябрь 17'!E21+'Ноябрь 17'!E21+'Декабрь 17'!E21</f>
        <v>1</v>
      </c>
      <c r="F21" s="17">
        <f>'Январь 17'!F21+'Февраль 17'!F21+'Март 17'!F21+'Апрель 17'!F21+'Май 17'!F21+'Июнь 17'!F21+'Июль 17'!F21+'Август 17'!F21+'Сентябрь 17'!F21+'Октябрь 17'!F21+'Ноябрь 17'!F21+'Декабрь 17'!F21</f>
        <v>0</v>
      </c>
      <c r="G21" s="17">
        <f>'Январь 17'!G21+'Февраль 17'!G21+'Март 17'!G21+'Апрель 17'!G21+'Май 17'!G21+'Июнь 17'!G21+'Июль 17'!G21+'Август 17'!G21+'Сентябрь 17'!G21+'Октябрь 17'!G21+'Ноябрь 17'!G21+'Декабрь 17'!G21</f>
        <v>2</v>
      </c>
      <c r="H21" s="17">
        <f>'Январь 17'!H21+'Февраль 17'!H21+'Март 17'!H21+'Апрель 17'!H21+'Май 17'!H21+'Июнь 17'!H21+'Июль 17'!H21+'Август 17'!H21+'Сентябрь 17'!H21+'Октябрь 17'!H21+'Ноябрь 17'!H21+'Декабрь 17'!H21</f>
        <v>0</v>
      </c>
      <c r="I21" s="17">
        <f>'Январь 17'!I21+'Февраль 17'!I21+'Март 17'!I21+'Апрель 17'!I21+'Май 17'!I21+'Июнь 17'!I21+'Июль 17'!I21+'Август 17'!I21+'Сентябрь 17'!I21+'Октябрь 17'!I21+'Ноябрь 17'!I21+'Декабрь 17'!I21</f>
        <v>2</v>
      </c>
      <c r="J21" s="17">
        <f>'Январь 17'!J21+'Февраль 17'!J21+'Март 17'!J21+'Апрель 17'!J21+'Май 17'!J21+'Июнь 17'!J21+'Июль 17'!J21+'Август 17'!J21+'Сентябрь 17'!J21+'Октябрь 17'!J21+'Ноябрь 17'!J21+'Декабрь 17'!J21</f>
        <v>0</v>
      </c>
      <c r="K21" s="17">
        <f>'Январь 17'!K21+'Февраль 17'!K21+'Март 17'!K21+'Апрель 17'!K21+'Май 17'!K21+'Июнь 17'!K21+'Июль 17'!K21+'Август 17'!K21+'Сентябрь 17'!K21+'Октябрь 17'!K21+'Ноябрь 17'!K21+'Декабрь 17'!K21</f>
        <v>1</v>
      </c>
      <c r="L21" s="17">
        <f>'Январь 17'!L21+'Февраль 17'!L21+'Март 17'!L21+'Апрель 17'!L21+'Май 17'!L21+'Июнь 17'!L21+'Июль 17'!L21+'Август 17'!L21+'Сентябрь 17'!L21+'Октябрь 17'!L21+'Ноябрь 17'!L21+'Декабрь 17'!L21</f>
        <v>0</v>
      </c>
      <c r="M21" s="17">
        <f>'Январь 17'!M21+'Февраль 17'!M21+'Март 17'!M21+'Апрель 17'!M21+'Май 17'!M21+'Июнь 17'!M21+'Июль 17'!M21+'Август 17'!M21+'Сентябрь 17'!M21+'Октябрь 17'!M21+'Ноябрь 17'!M21+'Декабрь 17'!M21</f>
        <v>3</v>
      </c>
      <c r="N21" s="17">
        <f>'Январь 17'!N21+'Февраль 17'!N21+'Март 17'!N21+'Апрель 17'!N21+'Май 17'!N21+'Июнь 17'!N21+'Июль 17'!N21+'Август 17'!N21+'Сентябрь 17'!N21+'Октябрь 17'!N21+'Ноябрь 17'!N21+'Декабрь 17'!N21</f>
        <v>0</v>
      </c>
      <c r="O21" s="17">
        <f>'Январь 17'!O21+'Февраль 17'!O21+'Март 17'!O21+'Апрель 17'!O21+'Май 17'!O21+'Июнь 17'!O21+'Июль 17'!O21+'Август 17'!O21+'Сентябрь 17'!O21+'Октябрь 17'!O21+'Ноябрь 17'!O21+'Декабрь 17'!O21</f>
        <v>3</v>
      </c>
      <c r="P21" s="17">
        <f>'Январь 17'!P21+'Февраль 17'!P21+'Март 17'!P21+'Апрель 17'!P21+'Май 17'!P21+'Июнь 17'!P21+'Июль 17'!P21+'Август 17'!P21+'Сентябрь 17'!P21+'Октябрь 17'!P21+'Ноябрь 17'!P21+'Декабрь 17'!P21</f>
        <v>3</v>
      </c>
      <c r="Q21" s="17">
        <f>'Январь 17'!Q21+'Февраль 17'!Q21+'Март 17'!Q21+'Апрель 17'!Q21+'Май 17'!Q21+'Июнь 17'!Q21+'Июль 17'!Q21+'Август 17'!Q21+'Сентябрь 17'!Q21+'Октябрь 17'!Q21+'Ноябрь 17'!Q21+'Декабрь 17'!Q21</f>
        <v>2</v>
      </c>
      <c r="R21" s="17">
        <f>'Январь 17'!R21+'Февраль 17'!R21+'Март 17'!R21+'Апрель 17'!R21+'Май 17'!R21+'Июнь 17'!R21+'Июль 17'!R21+'Август 17'!R21+'Сентябрь 17'!R21+'Октябрь 17'!R21+'Ноябрь 17'!R21+'Декабрь 17'!R21</f>
        <v>0</v>
      </c>
      <c r="S21" s="17">
        <f>'Январь 17'!S21+'Февраль 17'!S21+'Март 17'!S21+'Апрель 17'!S21+'Май 17'!S21+'Июнь 17'!S21+'Июль 17'!S21+'Август 17'!S21+'Сентябрь 17'!S21+'Октябрь 17'!S21+'Ноябрь 17'!S21+'Декабрь 17'!S21</f>
        <v>0</v>
      </c>
      <c r="T21" s="17">
        <f>'Январь 17'!T21+'Февраль 17'!T21+'Март 17'!T21+'Апрель 17'!T21+'Май 17'!T21+'Июнь 17'!T21+'Июль 17'!T21+'Август 17'!T21+'Сентябрь 17'!T21+'Октябрь 17'!T21+'Ноябрь 17'!T21+'Декабрь 17'!T21</f>
        <v>2</v>
      </c>
      <c r="U21" s="17">
        <f>'Январь 17'!U21+'Февраль 17'!U21+'Март 17'!U21+'Апрель 17'!U21+'Май 17'!U21+'Июнь 17'!U21+'Июль 17'!U21+'Август 17'!U21+'Сентябрь 17'!U21+'Октябрь 17'!U21+'Ноябрь 17'!U21+'Декабрь 17'!U21</f>
        <v>8</v>
      </c>
      <c r="V21" s="17">
        <f>'Январь 17'!V21+'Февраль 17'!V21+'Март 17'!V21+'Апрель 17'!V21+'Май 17'!V21+'Июнь 17'!V21+'Июль 17'!V21+'Август 17'!V21+'Сентябрь 17'!V21+'Октябрь 17'!V21+'Ноябрь 17'!V21+'Декабрь 17'!V21</f>
        <v>0</v>
      </c>
    </row>
    <row r="22" spans="1:22" s="97" customFormat="1" ht="14.25" x14ac:dyDescent="0.2">
      <c r="A22" s="107">
        <v>13</v>
      </c>
      <c r="B22" s="108" t="s">
        <v>27</v>
      </c>
      <c r="C22" s="109">
        <f>SUM(C9:C21)</f>
        <v>15089</v>
      </c>
      <c r="D22" s="109">
        <f>SUM(D9:D21)</f>
        <v>841</v>
      </c>
      <c r="E22" s="109">
        <f t="shared" ref="E22:V22" si="1">SUM(E9:E21)</f>
        <v>407</v>
      </c>
      <c r="F22" s="109">
        <f t="shared" si="1"/>
        <v>935</v>
      </c>
      <c r="G22" s="109">
        <f t="shared" si="1"/>
        <v>240</v>
      </c>
      <c r="H22" s="109">
        <f t="shared" si="1"/>
        <v>666</v>
      </c>
      <c r="I22" s="109">
        <f t="shared" si="1"/>
        <v>1303</v>
      </c>
      <c r="J22" s="109">
        <f t="shared" si="1"/>
        <v>345</v>
      </c>
      <c r="K22" s="109">
        <f t="shared" si="1"/>
        <v>1396</v>
      </c>
      <c r="L22" s="109">
        <f t="shared" si="1"/>
        <v>1129</v>
      </c>
      <c r="M22" s="109">
        <f t="shared" si="1"/>
        <v>948</v>
      </c>
      <c r="N22" s="109">
        <f t="shared" si="1"/>
        <v>550</v>
      </c>
      <c r="O22" s="109">
        <f t="shared" si="1"/>
        <v>521</v>
      </c>
      <c r="P22" s="109">
        <f t="shared" si="1"/>
        <v>2185</v>
      </c>
      <c r="Q22" s="109">
        <f t="shared" si="1"/>
        <v>805</v>
      </c>
      <c r="R22" s="109">
        <f t="shared" si="1"/>
        <v>155</v>
      </c>
      <c r="S22" s="109">
        <f t="shared" si="1"/>
        <v>635</v>
      </c>
      <c r="T22" s="109">
        <f t="shared" si="1"/>
        <v>342</v>
      </c>
      <c r="U22" s="109">
        <f t="shared" si="1"/>
        <v>1144</v>
      </c>
      <c r="V22" s="109">
        <f t="shared" si="1"/>
        <v>542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90" customHeight="1" x14ac:dyDescent="0.25">
      <c r="A24" s="8">
        <v>14</v>
      </c>
      <c r="B24" s="23" t="s">
        <v>108</v>
      </c>
      <c r="C24" s="17">
        <f>SUM(D24:V24)</f>
        <v>367</v>
      </c>
      <c r="D24" s="17">
        <f>'Январь 17'!D24+'Февраль 17'!D24+'Март 17'!D24+'Апрель 17'!D24+'Май 17'!D24+'Июнь 17'!D24+'Июль 17'!D24+'Август 17'!D24+'Сентябрь 17'!D24+'Октябрь 17'!D24+'Ноябрь 17'!D24+'Декабрь 17'!D24</f>
        <v>71</v>
      </c>
      <c r="E24" s="17">
        <f>'Январь 17'!E24+'Февраль 17'!E24+'Март 17'!E24+'Апрель 17'!E24+'Май 17'!E24+'Июнь 17'!E24+'Июль 17'!E24+'Август 17'!E24+'Сентябрь 17'!E24+'Октябрь 17'!E24+'Ноябрь 17'!E24+'Декабрь 17'!E24</f>
        <v>16</v>
      </c>
      <c r="F24" s="17">
        <f>'Январь 17'!F24+'Февраль 17'!F24+'Март 17'!F24+'Апрель 17'!F24+'Май 17'!F24+'Июнь 17'!F24+'Июль 17'!F24+'Август 17'!F24+'Сентябрь 17'!F24+'Октябрь 17'!F24+'Ноябрь 17'!F24+'Декабрь 17'!F24</f>
        <v>2</v>
      </c>
      <c r="G24" s="17">
        <f>'Январь 17'!G24+'Февраль 17'!G24+'Март 17'!G24+'Апрель 17'!G24+'Май 17'!G24+'Июнь 17'!G24+'Июль 17'!G24+'Август 17'!G24+'Сентябрь 17'!G24+'Октябрь 17'!G24+'Ноябрь 17'!G24+'Декабрь 17'!G24</f>
        <v>4</v>
      </c>
      <c r="H24" s="17">
        <f>'Январь 17'!H24+'Февраль 17'!H24+'Март 17'!H24+'Апрель 17'!H24+'Май 17'!H24+'Июнь 17'!H24+'Июль 17'!H24+'Август 17'!H24+'Сентябрь 17'!H24+'Октябрь 17'!H24+'Ноябрь 17'!H24+'Декабрь 17'!H24</f>
        <v>0</v>
      </c>
      <c r="I24" s="17">
        <f>'Январь 17'!I24+'Февраль 17'!I24+'Март 17'!I24+'Апрель 17'!I24+'Май 17'!I24+'Июнь 17'!I24+'Июль 17'!I24+'Август 17'!I24+'Сентябрь 17'!I24+'Октябрь 17'!I24+'Ноябрь 17'!I24+'Декабрь 17'!I24</f>
        <v>9</v>
      </c>
      <c r="J24" s="17">
        <f>'Январь 17'!J24+'Февраль 17'!J24+'Март 17'!J24+'Апрель 17'!J24+'Май 17'!J24+'Июнь 17'!J24+'Июль 17'!J24+'Август 17'!J24+'Сентябрь 17'!J24+'Октябрь 17'!J24+'Ноябрь 17'!J24+'Декабрь 17'!J24</f>
        <v>54</v>
      </c>
      <c r="K24" s="17">
        <f>'Январь 17'!K24+'Февраль 17'!K24+'Март 17'!K24+'Апрель 17'!K24+'Май 17'!K24+'Июнь 17'!K24+'Июль 17'!K24+'Август 17'!K24+'Сентябрь 17'!K24+'Октябрь 17'!K24+'Ноябрь 17'!K24+'Декабрь 17'!K24</f>
        <v>78</v>
      </c>
      <c r="L24" s="17">
        <f>'Январь 17'!L24+'Февраль 17'!L24+'Март 17'!L24+'Апрель 17'!L24+'Май 17'!L24+'Июнь 17'!L24+'Июль 17'!L24+'Август 17'!L24+'Сентябрь 17'!L24+'Октябрь 17'!L24+'Ноябрь 17'!L24+'Декабрь 17'!L24</f>
        <v>54</v>
      </c>
      <c r="M24" s="17">
        <f>'Январь 17'!M24+'Февраль 17'!M24+'Март 17'!M24+'Апрель 17'!M24+'Май 17'!M24+'Июнь 17'!M24+'Июль 17'!M24+'Август 17'!M24+'Сентябрь 17'!M24+'Октябрь 17'!M24+'Ноябрь 17'!M24+'Декабрь 17'!M24</f>
        <v>0</v>
      </c>
      <c r="N24" s="17">
        <f>'Январь 17'!N24+'Февраль 17'!N24+'Март 17'!N24+'Апрель 17'!N24+'Май 17'!N24+'Июнь 17'!N24+'Июль 17'!N24+'Август 17'!N24+'Сентябрь 17'!N24+'Октябрь 17'!N24+'Ноябрь 17'!N24+'Декабрь 17'!N24</f>
        <v>0</v>
      </c>
      <c r="O24" s="17">
        <f>'Январь 17'!O24+'Февраль 17'!O24+'Март 17'!O24+'Апрель 17'!O24+'Май 17'!O24+'Июнь 17'!O24+'Июль 17'!O24+'Август 17'!O24+'Сентябрь 17'!O24+'Октябрь 17'!O24+'Ноябрь 17'!O24+'Декабрь 17'!O24</f>
        <v>5</v>
      </c>
      <c r="P24" s="17">
        <f>'Январь 17'!P24+'Февраль 17'!P24+'Март 17'!P24+'Апрель 17'!P24+'Май 17'!P24+'Июнь 17'!P24+'Июль 17'!P24+'Август 17'!P24+'Сентябрь 17'!P24+'Октябрь 17'!P24+'Ноябрь 17'!P24+'Декабрь 17'!P24</f>
        <v>37</v>
      </c>
      <c r="Q24" s="17">
        <f>'Январь 17'!Q24+'Февраль 17'!Q24+'Март 17'!Q24+'Апрель 17'!Q24+'Май 17'!Q24+'Июнь 17'!Q24+'Июль 17'!Q24+'Август 17'!Q24+'Сентябрь 17'!Q24+'Октябрь 17'!Q24+'Ноябрь 17'!Q24+'Декабрь 17'!Q24</f>
        <v>20</v>
      </c>
      <c r="R24" s="17">
        <f>'Январь 17'!R24+'Февраль 17'!R24+'Март 17'!R24+'Апрель 17'!R24+'Май 17'!R24+'Июнь 17'!R24+'Июль 17'!R24+'Август 17'!R24+'Сентябрь 17'!R24+'Октябрь 17'!R24+'Ноябрь 17'!R24+'Декабрь 17'!R24</f>
        <v>3</v>
      </c>
      <c r="S24" s="17">
        <f>'Январь 17'!S24+'Февраль 17'!S24+'Март 17'!S24+'Апрель 17'!S24+'Май 17'!S24+'Июнь 17'!S24+'Июль 17'!S24+'Август 17'!S24+'Сентябрь 17'!S24+'Октябрь 17'!S24+'Ноябрь 17'!S24+'Декабрь 17'!S24</f>
        <v>8</v>
      </c>
      <c r="T24" s="17">
        <f>'Январь 17'!T24+'Февраль 17'!T24+'Март 17'!T24+'Апрель 17'!T24+'Май 17'!T24+'Июнь 17'!T24+'Июль 17'!T24+'Август 17'!T24+'Сентябрь 17'!T24+'Октябрь 17'!T24+'Ноябрь 17'!T24+'Декабрь 17'!T24</f>
        <v>0</v>
      </c>
      <c r="U24" s="17">
        <f>'Январь 17'!U24+'Февраль 17'!U24+'Март 17'!U24+'Апрель 17'!U24+'Май 17'!U24+'Июнь 17'!U24+'Июль 17'!U24+'Август 17'!U24+'Сентябрь 17'!U24+'Октябрь 17'!U24+'Ноябрь 17'!U24+'Декабрь 17'!U24</f>
        <v>2</v>
      </c>
      <c r="V24" s="17">
        <f>'Январь 17'!V24+'Февраль 17'!V24+'Март 17'!V24+'Апрель 17'!V24+'Май 17'!V24+'Июнь 17'!V24+'Июль 17'!V24+'Август 17'!V24+'Сентябрь 17'!V24+'Октябрь 17'!V24+'Ноябрь 17'!V24+'Декабрь 17'!V24</f>
        <v>4</v>
      </c>
    </row>
    <row r="25" spans="1:22" s="97" customFormat="1" ht="14.25" x14ac:dyDescent="0.2">
      <c r="A25" s="107">
        <v>1</v>
      </c>
      <c r="B25" s="108" t="s">
        <v>27</v>
      </c>
      <c r="C25" s="109">
        <f>SUM(C24)</f>
        <v>367</v>
      </c>
      <c r="D25" s="109">
        <f>SUM(D24)</f>
        <v>71</v>
      </c>
      <c r="E25" s="109">
        <f t="shared" ref="E25:V25" si="2">SUM(E24)</f>
        <v>16</v>
      </c>
      <c r="F25" s="109">
        <f t="shared" si="2"/>
        <v>2</v>
      </c>
      <c r="G25" s="109">
        <f t="shared" si="2"/>
        <v>4</v>
      </c>
      <c r="H25" s="109">
        <f t="shared" si="2"/>
        <v>0</v>
      </c>
      <c r="I25" s="109">
        <f t="shared" si="2"/>
        <v>9</v>
      </c>
      <c r="J25" s="109">
        <f t="shared" si="2"/>
        <v>54</v>
      </c>
      <c r="K25" s="109">
        <f t="shared" si="2"/>
        <v>78</v>
      </c>
      <c r="L25" s="109">
        <f t="shared" si="2"/>
        <v>54</v>
      </c>
      <c r="M25" s="109">
        <f t="shared" si="2"/>
        <v>0</v>
      </c>
      <c r="N25" s="109">
        <f t="shared" si="2"/>
        <v>0</v>
      </c>
      <c r="O25" s="109">
        <f t="shared" si="2"/>
        <v>5</v>
      </c>
      <c r="P25" s="109">
        <f t="shared" si="2"/>
        <v>37</v>
      </c>
      <c r="Q25" s="109">
        <f t="shared" si="2"/>
        <v>20</v>
      </c>
      <c r="R25" s="109">
        <f t="shared" si="2"/>
        <v>3</v>
      </c>
      <c r="S25" s="109">
        <f t="shared" si="2"/>
        <v>8</v>
      </c>
      <c r="T25" s="109">
        <f t="shared" si="2"/>
        <v>0</v>
      </c>
      <c r="U25" s="109">
        <f t="shared" si="2"/>
        <v>2</v>
      </c>
      <c r="V25" s="109">
        <f t="shared" si="2"/>
        <v>4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90.75" customHeight="1" x14ac:dyDescent="0.25">
      <c r="A27" s="8">
        <v>15</v>
      </c>
      <c r="B27" s="23" t="s">
        <v>108</v>
      </c>
      <c r="C27" s="17">
        <f>SUM(D27:V27)</f>
        <v>0</v>
      </c>
      <c r="D27" s="17">
        <f>'Январь 17'!D27+'Февраль 17'!D27+'Март 17'!D27+'Апрель 17'!D27+'Май 17'!D27+'Июнь 17'!D27+'Июль 17'!D27+'Август 17'!D27+'Сентябрь 17'!D27+'Октябрь 17'!D27+'Ноябрь 17'!D27+'Декабрь 17'!D27</f>
        <v>0</v>
      </c>
      <c r="E27" s="17">
        <f>'Январь 17'!E27+'Февраль 17'!E27+'Март 17'!E27+'Апрель 17'!E27+'Май 17'!E27+'Июнь 17'!E27+'Июль 17'!E27+'Август 17'!E27+'Сентябрь 17'!E27+'Октябрь 17'!E27+'Ноябрь 17'!E27+'Декабрь 17'!E27</f>
        <v>0</v>
      </c>
      <c r="F27" s="17">
        <f>'Январь 17'!F27+'Февраль 17'!F27+'Март 17'!F27+'Апрель 17'!F27+'Май 17'!F27+'Июнь 17'!F27+'Июль 17'!F27+'Август 17'!F27+'Сентябрь 17'!F27+'Октябрь 17'!F27+'Ноябрь 17'!F27+'Декабрь 17'!F27</f>
        <v>0</v>
      </c>
      <c r="G27" s="17">
        <f>'Январь 17'!G27+'Февраль 17'!G27+'Март 17'!G27+'Апрель 17'!G27+'Май 17'!G27+'Июнь 17'!G27+'Июль 17'!G27+'Август 17'!G27+'Сентябрь 17'!G27+'Октябрь 17'!G27+'Ноябрь 17'!G27+'Декабрь 17'!G27</f>
        <v>0</v>
      </c>
      <c r="H27" s="17">
        <f>'Январь 17'!H27+'Февраль 17'!H27+'Март 17'!H27+'Апрель 17'!H27+'Май 17'!H27+'Июнь 17'!H27+'Июль 17'!H27+'Август 17'!H27+'Сентябрь 17'!H27+'Октябрь 17'!H27+'Ноябрь 17'!H27+'Декабрь 17'!H27</f>
        <v>0</v>
      </c>
      <c r="I27" s="17">
        <f>'Январь 17'!I27+'Февраль 17'!I27+'Март 17'!I27+'Апрель 17'!I27+'Май 17'!I27+'Июнь 17'!I27+'Июль 17'!I27+'Август 17'!I27+'Сентябрь 17'!I27+'Октябрь 17'!I27+'Ноябрь 17'!I27+'Декабрь 17'!I27</f>
        <v>0</v>
      </c>
      <c r="J27" s="17">
        <f>'Январь 17'!J27+'Февраль 17'!J27+'Март 17'!J27+'Апрель 17'!J27+'Май 17'!J27+'Июнь 17'!J27+'Июль 17'!J27+'Август 17'!J27+'Сентябрь 17'!J27+'Октябрь 17'!J27+'Ноябрь 17'!J27+'Декабрь 17'!J27</f>
        <v>0</v>
      </c>
      <c r="K27" s="17">
        <f>'Январь 17'!K27+'Февраль 17'!K27+'Март 17'!K27+'Апрель 17'!K27+'Май 17'!K27+'Июнь 17'!K27+'Июль 17'!K27+'Август 17'!K27+'Сентябрь 17'!K27+'Октябрь 17'!K27+'Ноябрь 17'!K27+'Декабрь 17'!K27</f>
        <v>0</v>
      </c>
      <c r="L27" s="17">
        <f>'Январь 17'!L27+'Февраль 17'!L27+'Март 17'!L27+'Апрель 17'!L27+'Май 17'!L27+'Июнь 17'!L27+'Июль 17'!L27+'Август 17'!L27+'Сентябрь 17'!L27+'Октябрь 17'!L27+'Ноябрь 17'!L27+'Декабрь 17'!L27</f>
        <v>0</v>
      </c>
      <c r="M27" s="17">
        <f>'Январь 17'!M27+'Февраль 17'!M27+'Март 17'!M27+'Апрель 17'!M27+'Май 17'!M27+'Июнь 17'!M27+'Июль 17'!M27+'Август 17'!M27+'Сентябрь 17'!M27+'Октябрь 17'!M27+'Ноябрь 17'!M27+'Декабрь 17'!M27</f>
        <v>0</v>
      </c>
      <c r="N27" s="17">
        <f>'Январь 17'!N27+'Февраль 17'!N27+'Март 17'!N27+'Апрель 17'!N27+'Май 17'!N27+'Июнь 17'!N27+'Июль 17'!N27+'Август 17'!N27+'Сентябрь 17'!N27+'Октябрь 17'!N27+'Ноябрь 17'!N27+'Декабрь 17'!N27</f>
        <v>0</v>
      </c>
      <c r="O27" s="17">
        <f>'Январь 17'!O27+'Февраль 17'!O27+'Март 17'!O27+'Апрель 17'!O27+'Май 17'!O27+'Июнь 17'!O27+'Июль 17'!O27+'Август 17'!O27+'Сентябрь 17'!O27+'Октябрь 17'!O27+'Ноябрь 17'!O27+'Декабрь 17'!O27</f>
        <v>0</v>
      </c>
      <c r="P27" s="17">
        <f>'Январь 17'!P27+'Февраль 17'!P27+'Март 17'!P27+'Апрель 17'!P27+'Май 17'!P27+'Июнь 17'!P27+'Июль 17'!P27+'Август 17'!P27+'Сентябрь 17'!P27+'Октябрь 17'!P27+'Ноябрь 17'!P27+'Декабрь 17'!P27</f>
        <v>0</v>
      </c>
      <c r="Q27" s="17">
        <f>'Январь 17'!Q27+'Февраль 17'!Q27+'Март 17'!Q27+'Апрель 17'!Q27+'Май 17'!Q27+'Июнь 17'!Q27+'Июль 17'!Q27+'Август 17'!Q27+'Сентябрь 17'!Q27+'Октябрь 17'!Q27+'Ноябрь 17'!Q27+'Декабрь 17'!Q27</f>
        <v>0</v>
      </c>
      <c r="R27" s="17">
        <f>'Январь 17'!R27+'Февраль 17'!R27+'Март 17'!R27+'Апрель 17'!R27+'Май 17'!R27+'Июнь 17'!R27+'Июль 17'!R27+'Август 17'!R27+'Сентябрь 17'!R27+'Октябрь 17'!R27+'Ноябрь 17'!R27+'Декабрь 17'!R27</f>
        <v>0</v>
      </c>
      <c r="S27" s="17">
        <f>'Январь 17'!S27+'Февраль 17'!S27+'Март 17'!S27+'Апрель 17'!S27+'Май 17'!S27+'Июнь 17'!S27+'Июль 17'!S27+'Август 17'!S27+'Сентябрь 17'!S27+'Октябрь 17'!S27+'Ноябрь 17'!S27+'Декабрь 17'!S27</f>
        <v>0</v>
      </c>
      <c r="T27" s="17">
        <f>'Январь 17'!T27+'Февраль 17'!T27+'Март 17'!T27+'Апрель 17'!T27+'Май 17'!T27+'Июнь 17'!T27+'Июль 17'!T27+'Август 17'!T27+'Сентябрь 17'!T27+'Октябрь 17'!T27+'Ноябрь 17'!T27+'Декабрь 17'!T27</f>
        <v>0</v>
      </c>
      <c r="U27" s="17">
        <f>'Январь 17'!U27+'Февраль 17'!U27+'Март 17'!U27+'Апрель 17'!U27+'Май 17'!U27+'Июнь 17'!U27+'Июль 17'!U27+'Август 17'!U27+'Сентябрь 17'!U27+'Октябрь 17'!U27+'Ноябрь 17'!U27+'Декабрь 17'!U27</f>
        <v>0</v>
      </c>
      <c r="V27" s="17">
        <f>'Январь 17'!V27+'Февраль 17'!V27+'Март 17'!V27+'Апрель 17'!V27+'Май 17'!V27+'Июнь 17'!V27+'Июль 17'!V27+'Август 17'!V27+'Сентябрь 17'!V27+'Октябрь 17'!V27+'Ноябрь 17'!V27+'Декабрь 17'!V27</f>
        <v>0</v>
      </c>
    </row>
    <row r="28" spans="1:22" s="97" customFormat="1" ht="14.25" x14ac:dyDescent="0.2">
      <c r="A28" s="107">
        <v>1</v>
      </c>
      <c r="B28" s="108" t="s">
        <v>27</v>
      </c>
      <c r="C28" s="109">
        <f>SUM(C27)</f>
        <v>0</v>
      </c>
      <c r="D28" s="109">
        <f>SUM(D27)</f>
        <v>0</v>
      </c>
      <c r="E28" s="109">
        <f t="shared" ref="E28:V28" si="3">SUM(E27)</f>
        <v>0</v>
      </c>
      <c r="F28" s="109">
        <f t="shared" si="3"/>
        <v>0</v>
      </c>
      <c r="G28" s="109">
        <f t="shared" si="3"/>
        <v>0</v>
      </c>
      <c r="H28" s="109">
        <f t="shared" si="3"/>
        <v>0</v>
      </c>
      <c r="I28" s="109">
        <f t="shared" si="3"/>
        <v>0</v>
      </c>
      <c r="J28" s="109">
        <f t="shared" si="3"/>
        <v>0</v>
      </c>
      <c r="K28" s="109">
        <f t="shared" si="3"/>
        <v>0</v>
      </c>
      <c r="L28" s="109">
        <f t="shared" si="3"/>
        <v>0</v>
      </c>
      <c r="M28" s="109">
        <f t="shared" si="3"/>
        <v>0</v>
      </c>
      <c r="N28" s="109">
        <f t="shared" si="3"/>
        <v>0</v>
      </c>
      <c r="O28" s="109">
        <f t="shared" si="3"/>
        <v>0</v>
      </c>
      <c r="P28" s="109">
        <f t="shared" si="3"/>
        <v>0</v>
      </c>
      <c r="Q28" s="109">
        <f t="shared" si="3"/>
        <v>0</v>
      </c>
      <c r="R28" s="109">
        <f t="shared" si="3"/>
        <v>0</v>
      </c>
      <c r="S28" s="109">
        <f t="shared" si="3"/>
        <v>0</v>
      </c>
      <c r="T28" s="109">
        <f t="shared" si="3"/>
        <v>0</v>
      </c>
      <c r="U28" s="109">
        <f t="shared" si="3"/>
        <v>0</v>
      </c>
      <c r="V28" s="109">
        <f t="shared" si="3"/>
        <v>0</v>
      </c>
    </row>
    <row r="29" spans="1:22" s="97" customFormat="1" ht="21" customHeight="1" x14ac:dyDescent="0.2">
      <c r="A29" s="107"/>
      <c r="B29" s="114" t="s">
        <v>195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s="97" customFormat="1" ht="77.25" customHeight="1" x14ac:dyDescent="0.2">
      <c r="A30" s="8">
        <v>16</v>
      </c>
      <c r="B30" s="23" t="s">
        <v>196</v>
      </c>
      <c r="C30" s="17">
        <f>SUM(D30:V30)</f>
        <v>0</v>
      </c>
      <c r="D30" s="17">
        <f>'Август 17'!D30+'Сентябрь 17'!D30</f>
        <v>0</v>
      </c>
      <c r="E30" s="17">
        <v>0</v>
      </c>
      <c r="F30" s="17">
        <f>'Август 17'!F30+'Сентябрь 17'!F30</f>
        <v>0</v>
      </c>
      <c r="G30" s="17">
        <f>'Август 17'!G30+'Сентябрь 17'!G30</f>
        <v>0</v>
      </c>
      <c r="H30" s="17">
        <f>'Август 17'!H30+'Сентябрь 17'!H30</f>
        <v>0</v>
      </c>
      <c r="I30" s="17">
        <f>'Август 17'!I30+'Сентябрь 17'!I30</f>
        <v>0</v>
      </c>
      <c r="J30" s="17">
        <f>'Август 17'!J30+'Сентябрь 17'!J30</f>
        <v>0</v>
      </c>
      <c r="K30" s="17">
        <f>'Август 17'!K30+'Сентябрь 17'!K30</f>
        <v>0</v>
      </c>
      <c r="L30" s="17">
        <f>'Август 17'!L30+'Сентябрь 17'!L30</f>
        <v>0</v>
      </c>
      <c r="M30" s="17">
        <f>'Август 17'!M30+'Сентябрь 17'!M30</f>
        <v>0</v>
      </c>
      <c r="N30" s="17">
        <f>'Август 17'!N30+'Сентябрь 17'!N30</f>
        <v>0</v>
      </c>
      <c r="O30" s="17">
        <f>'Август 17'!O30+'Сентябрь 17'!O30</f>
        <v>0</v>
      </c>
      <c r="P30" s="17">
        <f>'Август 17'!P30+'Сентябрь 17'!P30</f>
        <v>0</v>
      </c>
      <c r="Q30" s="17">
        <f>'Август 17'!Q30+'Сентябрь 17'!Q30</f>
        <v>0</v>
      </c>
      <c r="R30" s="17">
        <f>'Август 17'!R30+'Сентябрь 17'!R30</f>
        <v>0</v>
      </c>
      <c r="S30" s="17">
        <f>'Август 17'!S30+'Сентябрь 17'!S30</f>
        <v>0</v>
      </c>
      <c r="T30" s="17">
        <f>'Август 17'!T30+'Сентябрь 17'!T30</f>
        <v>0</v>
      </c>
      <c r="U30" s="17">
        <f>'Август 17'!U30+'Сентябрь 17'!U30</f>
        <v>0</v>
      </c>
      <c r="V30" s="17">
        <f>'Август 17'!V30+'Сентябрь 17'!V30</f>
        <v>0</v>
      </c>
    </row>
    <row r="31" spans="1:22" s="97" customFormat="1" ht="14.25" x14ac:dyDescent="0.2">
      <c r="A31" s="107">
        <v>1</v>
      </c>
      <c r="B31" s="108" t="s">
        <v>27</v>
      </c>
      <c r="C31" s="109">
        <f>SUM(C30)</f>
        <v>0</v>
      </c>
      <c r="D31" s="109">
        <f>SUM(D30)</f>
        <v>0</v>
      </c>
      <c r="E31" s="109">
        <f>SUM(E30)</f>
        <v>0</v>
      </c>
      <c r="F31" s="109">
        <f t="shared" ref="F31:V31" si="4">SUM(F30)</f>
        <v>0</v>
      </c>
      <c r="G31" s="109">
        <f t="shared" si="4"/>
        <v>0</v>
      </c>
      <c r="H31" s="109">
        <f t="shared" si="4"/>
        <v>0</v>
      </c>
      <c r="I31" s="109">
        <f t="shared" si="4"/>
        <v>0</v>
      </c>
      <c r="J31" s="109">
        <f t="shared" si="4"/>
        <v>0</v>
      </c>
      <c r="K31" s="109">
        <f t="shared" si="4"/>
        <v>0</v>
      </c>
      <c r="L31" s="109">
        <f t="shared" si="4"/>
        <v>0</v>
      </c>
      <c r="M31" s="109">
        <f t="shared" si="4"/>
        <v>0</v>
      </c>
      <c r="N31" s="109">
        <f t="shared" si="4"/>
        <v>0</v>
      </c>
      <c r="O31" s="109">
        <f t="shared" si="4"/>
        <v>0</v>
      </c>
      <c r="P31" s="109">
        <f t="shared" si="4"/>
        <v>0</v>
      </c>
      <c r="Q31" s="109">
        <f t="shared" si="4"/>
        <v>0</v>
      </c>
      <c r="R31" s="109">
        <f t="shared" si="4"/>
        <v>0</v>
      </c>
      <c r="S31" s="109">
        <f t="shared" si="4"/>
        <v>0</v>
      </c>
      <c r="T31" s="109">
        <f t="shared" si="4"/>
        <v>0</v>
      </c>
      <c r="U31" s="109">
        <f t="shared" si="4"/>
        <v>0</v>
      </c>
      <c r="V31" s="109">
        <f t="shared" si="4"/>
        <v>0</v>
      </c>
    </row>
    <row r="32" spans="1:22" s="97" customFormat="1" ht="14.25" x14ac:dyDescent="0.2">
      <c r="A32" s="107"/>
      <c r="B32" s="116" t="s">
        <v>237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s="97" customFormat="1" ht="94.5" customHeight="1" x14ac:dyDescent="0.2">
      <c r="A33" s="8">
        <v>17</v>
      </c>
      <c r="B33" s="23" t="s">
        <v>221</v>
      </c>
      <c r="C33" s="17">
        <f>SUM(D33:V33)</f>
        <v>0</v>
      </c>
      <c r="D33" s="17">
        <f>'Август 17'!D33+'Сентябрь 17'!D33</f>
        <v>0</v>
      </c>
      <c r="E33" s="17">
        <f>'Август 17'!E33+'Сентябрь 17'!E33</f>
        <v>0</v>
      </c>
      <c r="F33" s="17">
        <f>'Август 17'!F33+'Сентябрь 17'!F33</f>
        <v>0</v>
      </c>
      <c r="G33" s="17">
        <f>'Август 17'!G33+'Сентябрь 17'!G33</f>
        <v>0</v>
      </c>
      <c r="H33" s="17">
        <f>'Август 17'!H33+'Сентябрь 17'!H33</f>
        <v>0</v>
      </c>
      <c r="I33" s="17">
        <f>'Август 17'!I33+'Сентябрь 17'!I33</f>
        <v>0</v>
      </c>
      <c r="J33" s="17">
        <f>'Август 17'!J33+'Сентябрь 17'!J33</f>
        <v>0</v>
      </c>
      <c r="K33" s="17">
        <f>'Август 17'!K33+'Сентябрь 17'!K33</f>
        <v>0</v>
      </c>
      <c r="L33" s="17">
        <f>'Август 17'!L33+'Сентябрь 17'!L33</f>
        <v>0</v>
      </c>
      <c r="M33" s="17">
        <f>'Август 17'!M33+'Сентябрь 17'!M33</f>
        <v>0</v>
      </c>
      <c r="N33" s="17">
        <f>'Август 17'!N33+'Сентябрь 17'!N33</f>
        <v>0</v>
      </c>
      <c r="O33" s="17">
        <f>'Август 17'!O33+'Сентябрь 17'!O33</f>
        <v>0</v>
      </c>
      <c r="P33" s="17">
        <f>'Август 17'!P33+'Сентябрь 17'!P33</f>
        <v>0</v>
      </c>
      <c r="Q33" s="17">
        <f>'Август 17'!Q33+'Сентябрь 17'!Q33</f>
        <v>0</v>
      </c>
      <c r="R33" s="17">
        <f>'Август 17'!R33+'Сентябрь 17'!R33</f>
        <v>0</v>
      </c>
      <c r="S33" s="17">
        <f>'Август 17'!S33+'Сентябрь 17'!S33</f>
        <v>0</v>
      </c>
      <c r="T33" s="17">
        <f>'Август 17'!T33+'Сентябрь 17'!T33</f>
        <v>0</v>
      </c>
      <c r="U33" s="17">
        <f>'Август 17'!U33+'Сентябрь 17'!U33</f>
        <v>0</v>
      </c>
      <c r="V33" s="17">
        <f>'Август 17'!V33+'Сентябрь 17'!V33</f>
        <v>0</v>
      </c>
    </row>
    <row r="34" spans="1:22" s="97" customFormat="1" x14ac:dyDescent="0.2">
      <c r="A34" s="107">
        <v>1</v>
      </c>
      <c r="B34" s="108" t="s">
        <v>27</v>
      </c>
      <c r="C34" s="17">
        <f>SUM(D34:V34)</f>
        <v>0</v>
      </c>
      <c r="D34" s="109">
        <f>SUM(D33)</f>
        <v>0</v>
      </c>
      <c r="E34" s="109">
        <f t="shared" ref="E34:V34" si="5">SUM(E33)</f>
        <v>0</v>
      </c>
      <c r="F34" s="109">
        <f t="shared" si="5"/>
        <v>0</v>
      </c>
      <c r="G34" s="109">
        <f t="shared" si="5"/>
        <v>0</v>
      </c>
      <c r="H34" s="109">
        <f t="shared" si="5"/>
        <v>0</v>
      </c>
      <c r="I34" s="109">
        <f t="shared" si="5"/>
        <v>0</v>
      </c>
      <c r="J34" s="109">
        <f t="shared" si="5"/>
        <v>0</v>
      </c>
      <c r="K34" s="109">
        <f t="shared" si="5"/>
        <v>0</v>
      </c>
      <c r="L34" s="109">
        <f t="shared" si="5"/>
        <v>0</v>
      </c>
      <c r="M34" s="109">
        <f t="shared" si="5"/>
        <v>0</v>
      </c>
      <c r="N34" s="109">
        <f t="shared" si="5"/>
        <v>0</v>
      </c>
      <c r="O34" s="109">
        <f t="shared" si="5"/>
        <v>0</v>
      </c>
      <c r="P34" s="109">
        <f t="shared" si="5"/>
        <v>0</v>
      </c>
      <c r="Q34" s="109">
        <f t="shared" si="5"/>
        <v>0</v>
      </c>
      <c r="R34" s="109">
        <f t="shared" si="5"/>
        <v>0</v>
      </c>
      <c r="S34" s="109">
        <f t="shared" si="5"/>
        <v>0</v>
      </c>
      <c r="T34" s="109">
        <f t="shared" si="5"/>
        <v>0</v>
      </c>
      <c r="U34" s="109">
        <f t="shared" si="5"/>
        <v>0</v>
      </c>
      <c r="V34" s="109">
        <f t="shared" si="5"/>
        <v>0</v>
      </c>
    </row>
    <row r="35" spans="1:22" s="97" customFormat="1" ht="14.25" x14ac:dyDescent="0.2">
      <c r="A35" s="107"/>
      <c r="B35" s="116" t="s">
        <v>238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</row>
    <row r="36" spans="1:22" s="97" customFormat="1" ht="60" customHeight="1" x14ac:dyDescent="0.2">
      <c r="A36" s="8">
        <v>18</v>
      </c>
      <c r="B36" s="23" t="s">
        <v>222</v>
      </c>
      <c r="C36" s="17">
        <f>SUM(D36:V36)</f>
        <v>0</v>
      </c>
      <c r="D36" s="17">
        <f>'Сентябрь 17'!D36</f>
        <v>0</v>
      </c>
      <c r="E36" s="17">
        <f>'Сентябрь 17'!E36</f>
        <v>0</v>
      </c>
      <c r="F36" s="17">
        <f>'Сентябрь 17'!F36</f>
        <v>0</v>
      </c>
      <c r="G36" s="17">
        <f>'Сентябрь 17'!G36</f>
        <v>0</v>
      </c>
      <c r="H36" s="17">
        <f>'Сентябрь 17'!H36</f>
        <v>0</v>
      </c>
      <c r="I36" s="17">
        <f>'Сентябрь 17'!I36</f>
        <v>0</v>
      </c>
      <c r="J36" s="17">
        <f>'Сентябрь 17'!J36</f>
        <v>0</v>
      </c>
      <c r="K36" s="17">
        <f>'Сентябрь 17'!K36</f>
        <v>0</v>
      </c>
      <c r="L36" s="17">
        <f>'Сентябрь 17'!L36</f>
        <v>0</v>
      </c>
      <c r="M36" s="17">
        <f>'Сентябрь 17'!M36</f>
        <v>0</v>
      </c>
      <c r="N36" s="17">
        <f>'Сентябрь 17'!N36</f>
        <v>0</v>
      </c>
      <c r="O36" s="17">
        <f>'Сентябрь 17'!O36</f>
        <v>0</v>
      </c>
      <c r="P36" s="17">
        <f>'Сентябрь 17'!P36</f>
        <v>0</v>
      </c>
      <c r="Q36" s="17">
        <f>'Сентябрь 17'!Q36</f>
        <v>0</v>
      </c>
      <c r="R36" s="17">
        <f>'Сентябрь 17'!R36</f>
        <v>0</v>
      </c>
      <c r="S36" s="17">
        <f>'Сентябрь 17'!S36</f>
        <v>0</v>
      </c>
      <c r="T36" s="17">
        <f>'Сентябрь 17'!T36</f>
        <v>0</v>
      </c>
      <c r="U36" s="17">
        <f>'Сентябрь 17'!U36</f>
        <v>0</v>
      </c>
      <c r="V36" s="17">
        <f>'Сентябрь 17'!V36</f>
        <v>0</v>
      </c>
    </row>
    <row r="37" spans="1:22" s="97" customFormat="1" x14ac:dyDescent="0.2">
      <c r="A37" s="107">
        <v>1</v>
      </c>
      <c r="B37" s="108" t="s">
        <v>27</v>
      </c>
      <c r="C37" s="17">
        <f>SUM(D37:V37)</f>
        <v>0</v>
      </c>
      <c r="D37" s="109">
        <f>SUM(D36)</f>
        <v>0</v>
      </c>
      <c r="E37" s="109">
        <f t="shared" ref="E37:V37" si="6">SUM(E36)</f>
        <v>0</v>
      </c>
      <c r="F37" s="109">
        <f t="shared" si="6"/>
        <v>0</v>
      </c>
      <c r="G37" s="109">
        <f t="shared" si="6"/>
        <v>0</v>
      </c>
      <c r="H37" s="109">
        <f t="shared" si="6"/>
        <v>0</v>
      </c>
      <c r="I37" s="109">
        <f t="shared" si="6"/>
        <v>0</v>
      </c>
      <c r="J37" s="109">
        <f t="shared" si="6"/>
        <v>0</v>
      </c>
      <c r="K37" s="109">
        <f t="shared" si="6"/>
        <v>0</v>
      </c>
      <c r="L37" s="109">
        <f t="shared" si="6"/>
        <v>0</v>
      </c>
      <c r="M37" s="109">
        <f t="shared" si="6"/>
        <v>0</v>
      </c>
      <c r="N37" s="109">
        <f t="shared" si="6"/>
        <v>0</v>
      </c>
      <c r="O37" s="109">
        <f t="shared" si="6"/>
        <v>0</v>
      </c>
      <c r="P37" s="109">
        <f t="shared" si="6"/>
        <v>0</v>
      </c>
      <c r="Q37" s="109">
        <f t="shared" si="6"/>
        <v>0</v>
      </c>
      <c r="R37" s="109">
        <f t="shared" si="6"/>
        <v>0</v>
      </c>
      <c r="S37" s="109">
        <f t="shared" si="6"/>
        <v>0</v>
      </c>
      <c r="T37" s="109">
        <f t="shared" si="6"/>
        <v>0</v>
      </c>
      <c r="U37" s="109">
        <f t="shared" si="6"/>
        <v>0</v>
      </c>
      <c r="V37" s="109">
        <f t="shared" si="6"/>
        <v>0</v>
      </c>
    </row>
    <row r="38" spans="1:22" x14ac:dyDescent="0.25">
      <c r="A38" s="8"/>
      <c r="B38" s="116" t="s">
        <v>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ht="46.5" customHeight="1" x14ac:dyDescent="0.25">
      <c r="A39" s="8">
        <v>19</v>
      </c>
      <c r="B39" s="23" t="s">
        <v>233</v>
      </c>
      <c r="C39" s="34">
        <f>SUM(D39:V39)</f>
        <v>0</v>
      </c>
      <c r="D39" s="17">
        <f>'Январь 17'!D30+'Февраль 17'!D30+'Март 17'!D30+'Апрель 17'!D30+'Май 17'!D33+'Июнь 17'!D33+'Июль 17'!D33+'Август 17'!D36+'Сентябрь 17'!D39+'Октябрь 17'!D33+'Ноябрь 17'!D33+'Декабрь 17'!D33</f>
        <v>0</v>
      </c>
      <c r="E39" s="1" t="s">
        <v>175</v>
      </c>
      <c r="F39" s="1" t="s">
        <v>175</v>
      </c>
      <c r="G39" s="1" t="s">
        <v>175</v>
      </c>
      <c r="H39" s="1" t="s">
        <v>175</v>
      </c>
      <c r="I39" s="1" t="s">
        <v>175</v>
      </c>
      <c r="J39" s="1" t="s">
        <v>175</v>
      </c>
      <c r="K39" s="1" t="s">
        <v>175</v>
      </c>
      <c r="L39" s="1" t="s">
        <v>175</v>
      </c>
      <c r="M39" s="1" t="s">
        <v>175</v>
      </c>
      <c r="N39" s="1" t="s">
        <v>175</v>
      </c>
      <c r="O39" s="1" t="s">
        <v>175</v>
      </c>
      <c r="P39" s="1" t="s">
        <v>175</v>
      </c>
      <c r="Q39" s="1" t="s">
        <v>175</v>
      </c>
      <c r="R39" s="1" t="s">
        <v>175</v>
      </c>
      <c r="S39" s="1" t="s">
        <v>175</v>
      </c>
      <c r="T39" s="1" t="s">
        <v>175</v>
      </c>
      <c r="U39" s="1" t="s">
        <v>175</v>
      </c>
      <c r="V39" s="1" t="s">
        <v>175</v>
      </c>
    </row>
    <row r="40" spans="1:22" ht="92.25" customHeight="1" x14ac:dyDescent="0.25">
      <c r="A40" s="8">
        <v>20</v>
      </c>
      <c r="B40" s="23" t="s">
        <v>234</v>
      </c>
      <c r="C40" s="34">
        <f>SUM(D40:V40)</f>
        <v>0</v>
      </c>
      <c r="D40" s="17">
        <f>'Январь 17'!D31+'Февраль 17'!D31+'Март 17'!D31+'Апрель 17'!D31+'Май 17'!D34+'Июнь 17'!D34+'Июль 17'!D34+'Август 17'!D37+'Сентябрь 17'!D40+'Октябрь 17'!D34+'Ноябрь 17'!D34+'Декабрь 17'!D34</f>
        <v>0</v>
      </c>
      <c r="E40" s="1" t="s">
        <v>175</v>
      </c>
      <c r="F40" s="1" t="s">
        <v>175</v>
      </c>
      <c r="G40" s="1" t="s">
        <v>175</v>
      </c>
      <c r="H40" s="1" t="s">
        <v>175</v>
      </c>
      <c r="I40" s="1" t="s">
        <v>175</v>
      </c>
      <c r="J40" s="1" t="s">
        <v>175</v>
      </c>
      <c r="K40" s="1" t="s">
        <v>175</v>
      </c>
      <c r="L40" s="1" t="s">
        <v>175</v>
      </c>
      <c r="M40" s="1" t="s">
        <v>175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ht="77.25" customHeight="1" x14ac:dyDescent="0.25">
      <c r="A41" s="8">
        <v>21</v>
      </c>
      <c r="B41" s="23" t="s">
        <v>111</v>
      </c>
      <c r="C41" s="34">
        <f>SUM(D41:V41)</f>
        <v>0</v>
      </c>
      <c r="D41" s="17">
        <f>'Январь 17'!D32+'Февраль 17'!D32+'Март 17'!D32+'Апрель 17'!D32+'Май 17'!D35+'Июнь 17'!D35+'Июль 17'!D35+'Август 17'!D38+'Сентябрь 17'!D41+'Октябрь 17'!D35+'Ноябрь 17'!D35+'Декабрь 17'!D35</f>
        <v>0</v>
      </c>
      <c r="E41" s="1" t="s">
        <v>175</v>
      </c>
      <c r="F41" s="1" t="s">
        <v>175</v>
      </c>
      <c r="G41" s="1" t="s">
        <v>175</v>
      </c>
      <c r="H41" s="1" t="s">
        <v>175</v>
      </c>
      <c r="I41" s="1" t="s">
        <v>175</v>
      </c>
      <c r="J41" s="1" t="s">
        <v>175</v>
      </c>
      <c r="K41" s="1" t="s">
        <v>175</v>
      </c>
      <c r="L41" s="1" t="s">
        <v>175</v>
      </c>
      <c r="M41" s="1" t="s">
        <v>175</v>
      </c>
      <c r="N41" s="1" t="s">
        <v>175</v>
      </c>
      <c r="O41" s="1" t="s">
        <v>175</v>
      </c>
      <c r="P41" s="1" t="s">
        <v>175</v>
      </c>
      <c r="Q41" s="1" t="s">
        <v>175</v>
      </c>
      <c r="R41" s="1" t="s">
        <v>175</v>
      </c>
      <c r="S41" s="1" t="s">
        <v>175</v>
      </c>
      <c r="T41" s="1" t="s">
        <v>175</v>
      </c>
      <c r="U41" s="1" t="s">
        <v>175</v>
      </c>
      <c r="V41" s="1" t="s">
        <v>175</v>
      </c>
    </row>
    <row r="42" spans="1:22" ht="30.75" customHeight="1" x14ac:dyDescent="0.25">
      <c r="A42" s="8">
        <v>22</v>
      </c>
      <c r="B42" s="23" t="s">
        <v>112</v>
      </c>
      <c r="C42" s="34">
        <f>SUM(D42:V42)</f>
        <v>0</v>
      </c>
      <c r="D42" s="17">
        <f>'Январь 17'!D33+'Февраль 17'!D33+'Март 17'!D33+'Апрель 17'!D33+'Май 17'!D36+'Июнь 17'!D36+'Июль 17'!D36+'Август 17'!D39+'Сентябрь 17'!D42+'Октябрь 17'!D36+'Ноябрь 17'!D36+'Декабрь 17'!D36</f>
        <v>0</v>
      </c>
      <c r="E42" s="1" t="s">
        <v>175</v>
      </c>
      <c r="F42" s="1" t="s">
        <v>175</v>
      </c>
      <c r="G42" s="1" t="s">
        <v>175</v>
      </c>
      <c r="H42" s="1" t="s">
        <v>175</v>
      </c>
      <c r="I42" s="1" t="s">
        <v>175</v>
      </c>
      <c r="J42" s="1" t="s">
        <v>175</v>
      </c>
      <c r="K42" s="1" t="s">
        <v>175</v>
      </c>
      <c r="L42" s="1" t="s">
        <v>175</v>
      </c>
      <c r="M42" s="1" t="s">
        <v>175</v>
      </c>
      <c r="N42" s="1" t="s">
        <v>175</v>
      </c>
      <c r="O42" s="1" t="s">
        <v>175</v>
      </c>
      <c r="P42" s="1" t="s">
        <v>175</v>
      </c>
      <c r="Q42" s="1" t="s">
        <v>175</v>
      </c>
      <c r="R42" s="1" t="s">
        <v>175</v>
      </c>
      <c r="S42" s="1" t="s">
        <v>175</v>
      </c>
      <c r="T42" s="1" t="s">
        <v>175</v>
      </c>
      <c r="U42" s="1" t="s">
        <v>175</v>
      </c>
      <c r="V42" s="1" t="s">
        <v>175</v>
      </c>
    </row>
    <row r="43" spans="1:22" ht="69.75" customHeight="1" x14ac:dyDescent="0.25">
      <c r="A43" s="8">
        <v>23</v>
      </c>
      <c r="B43" s="23" t="s">
        <v>113</v>
      </c>
      <c r="C43" s="34">
        <f>SUM(D43:V43)</f>
        <v>0</v>
      </c>
      <c r="D43" s="17">
        <f>'Январь 17'!D34+'Февраль 17'!D34+'Март 17'!D34+'Апрель 17'!D34+'Май 17'!D37+'Июнь 17'!D37+'Июль 17'!D37+'Август 17'!D40+'Сентябрь 17'!D43+'Октябрь 17'!D37+'Ноябрь 17'!D37+'Декабрь 17'!D37</f>
        <v>0</v>
      </c>
      <c r="E43" s="1" t="s">
        <v>175</v>
      </c>
      <c r="F43" s="1" t="s">
        <v>175</v>
      </c>
      <c r="G43" s="1" t="s">
        <v>175</v>
      </c>
      <c r="H43" s="1" t="s">
        <v>175</v>
      </c>
      <c r="I43" s="1" t="s">
        <v>175</v>
      </c>
      <c r="J43" s="1" t="s">
        <v>175</v>
      </c>
      <c r="K43" s="1" t="s">
        <v>175</v>
      </c>
      <c r="L43" s="1" t="s">
        <v>175</v>
      </c>
      <c r="M43" s="1" t="s">
        <v>175</v>
      </c>
      <c r="N43" s="1" t="s">
        <v>175</v>
      </c>
      <c r="O43" s="1" t="s">
        <v>175</v>
      </c>
      <c r="P43" s="1" t="s">
        <v>175</v>
      </c>
      <c r="Q43" s="1" t="s">
        <v>175</v>
      </c>
      <c r="R43" s="1" t="s">
        <v>175</v>
      </c>
      <c r="S43" s="1" t="s">
        <v>175</v>
      </c>
      <c r="T43" s="1" t="s">
        <v>175</v>
      </c>
      <c r="U43" s="1" t="s">
        <v>175</v>
      </c>
      <c r="V43" s="1" t="s">
        <v>175</v>
      </c>
    </row>
    <row r="44" spans="1:22" s="97" customFormat="1" ht="14.25" x14ac:dyDescent="0.2">
      <c r="A44" s="107">
        <v>5</v>
      </c>
      <c r="B44" s="108" t="s">
        <v>27</v>
      </c>
      <c r="C44" s="109">
        <f t="shared" ref="C44:V44" si="7">SUM(C39:C43)</f>
        <v>0</v>
      </c>
      <c r="D44" s="109">
        <f t="shared" si="7"/>
        <v>0</v>
      </c>
      <c r="E44" s="109">
        <f t="shared" si="7"/>
        <v>0</v>
      </c>
      <c r="F44" s="109">
        <f t="shared" si="7"/>
        <v>0</v>
      </c>
      <c r="G44" s="109">
        <f t="shared" si="7"/>
        <v>0</v>
      </c>
      <c r="H44" s="109">
        <f t="shared" si="7"/>
        <v>0</v>
      </c>
      <c r="I44" s="109">
        <f t="shared" si="7"/>
        <v>0</v>
      </c>
      <c r="J44" s="109">
        <f t="shared" si="7"/>
        <v>0</v>
      </c>
      <c r="K44" s="109">
        <f t="shared" si="7"/>
        <v>0</v>
      </c>
      <c r="L44" s="109">
        <f t="shared" si="7"/>
        <v>0</v>
      </c>
      <c r="M44" s="109">
        <f t="shared" si="7"/>
        <v>0</v>
      </c>
      <c r="N44" s="109">
        <f t="shared" si="7"/>
        <v>0</v>
      </c>
      <c r="O44" s="109">
        <f t="shared" si="7"/>
        <v>0</v>
      </c>
      <c r="P44" s="109">
        <f t="shared" si="7"/>
        <v>0</v>
      </c>
      <c r="Q44" s="109">
        <f t="shared" si="7"/>
        <v>0</v>
      </c>
      <c r="R44" s="109">
        <f t="shared" si="7"/>
        <v>0</v>
      </c>
      <c r="S44" s="109">
        <f t="shared" si="7"/>
        <v>0</v>
      </c>
      <c r="T44" s="109">
        <f t="shared" si="7"/>
        <v>0</v>
      </c>
      <c r="U44" s="109">
        <f t="shared" si="7"/>
        <v>0</v>
      </c>
      <c r="V44" s="109">
        <f t="shared" si="7"/>
        <v>0</v>
      </c>
    </row>
    <row r="45" spans="1:22" x14ac:dyDescent="0.25">
      <c r="A45" s="8"/>
      <c r="B45" s="116" t="s">
        <v>23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</row>
    <row r="46" spans="1:22" ht="36" customHeight="1" x14ac:dyDescent="0.25">
      <c r="A46" s="8">
        <v>24</v>
      </c>
      <c r="B46" s="23" t="s">
        <v>24</v>
      </c>
      <c r="C46" s="17">
        <f t="shared" ref="C46:C53" si="8">SUM(D46:V46)</f>
        <v>329</v>
      </c>
      <c r="D46" s="17">
        <f>'Январь 17'!D37+'Февраль 17'!D37+'Март 17'!D37+'Апрель 17'!D37+'Май 17'!D40+'Июнь 17'!D40+'Июль 17'!D40+'Август 17'!D43+'Сентябрь 17'!D46+'Октябрь 17'!D46</f>
        <v>12</v>
      </c>
      <c r="E46" s="17">
        <f>'Январь 17'!E37+'Февраль 17'!E37+'Март 17'!E37+'Апрель 17'!E37+'Май 17'!E40+'Июнь 17'!E40+'Июль 17'!E40+'Август 17'!E43+'Сентябрь 17'!E46+'Октябрь 17'!E46</f>
        <v>21</v>
      </c>
      <c r="F46" s="17">
        <f>'Январь 17'!F37+'Февраль 17'!F37+'Март 17'!F37+'Апрель 17'!F37+'Май 17'!F40+'Июнь 17'!F40+'Июль 17'!F40+'Август 17'!F43+'Сентябрь 17'!F46+'Октябрь 17'!F46</f>
        <v>3</v>
      </c>
      <c r="G46" s="17">
        <f>'Январь 17'!G37+'Февраль 17'!G37+'Март 17'!G37+'Апрель 17'!G37+'Май 17'!G40+'Июнь 17'!G40+'Июль 17'!G40+'Август 17'!G43+'Сентябрь 17'!G46+'Октябрь 17'!G46</f>
        <v>6</v>
      </c>
      <c r="H46" s="17">
        <f>'Январь 17'!H37+'Февраль 17'!H37+'Март 17'!H37+'Апрель 17'!H37+'Май 17'!H40+'Июнь 17'!H40+'Июль 17'!H40+'Август 17'!H43+'Сентябрь 17'!H46+'Октябрь 17'!H46</f>
        <v>8</v>
      </c>
      <c r="I46" s="17">
        <f>'Январь 17'!I37+'Февраль 17'!I37+'Март 17'!I37+'Апрель 17'!I37+'Май 17'!I40+'Июнь 17'!I40+'Июль 17'!I40+'Август 17'!I43+'Сентябрь 17'!I46+'Октябрь 17'!I46</f>
        <v>23</v>
      </c>
      <c r="J46" s="17">
        <f>'Январь 17'!J37+'Февраль 17'!J37+'Март 17'!J37+'Апрель 17'!J37+'Май 17'!J40+'Июнь 17'!J40+'Июль 17'!J40+'Август 17'!J43+'Сентябрь 17'!J46+'Октябрь 17'!J46</f>
        <v>2</v>
      </c>
      <c r="K46" s="17">
        <f>'Январь 17'!K37+'Февраль 17'!K37+'Март 17'!K37+'Апрель 17'!K37+'Май 17'!K40+'Июнь 17'!K40+'Июль 17'!K40+'Август 17'!K43+'Сентябрь 17'!K46+'Октябрь 17'!K46</f>
        <v>21</v>
      </c>
      <c r="L46" s="17">
        <f>'Январь 17'!L37+'Февраль 17'!L37+'Март 17'!L37+'Апрель 17'!L37+'Май 17'!L40+'Июнь 17'!L40+'Июль 17'!L40+'Август 17'!L43+'Сентябрь 17'!L46+'Октябрь 17'!L46</f>
        <v>23</v>
      </c>
      <c r="M46" s="17">
        <f>'Январь 17'!M37+'Февраль 17'!M37+'Март 17'!M37+'Апрель 17'!M37+'Май 17'!M40+'Июнь 17'!M40+'Июль 17'!M40+'Август 17'!M43+'Сентябрь 17'!M46+'Октябрь 17'!M46</f>
        <v>25</v>
      </c>
      <c r="N46" s="17">
        <f>'Январь 17'!N37+'Февраль 17'!N37+'Март 17'!N37+'Апрель 17'!N37+'Май 17'!N40+'Июнь 17'!N40+'Июль 17'!N40+'Август 17'!N43+'Сентябрь 17'!N46+'Октябрь 17'!N46</f>
        <v>67</v>
      </c>
      <c r="O46" s="17">
        <f>'Январь 17'!O37+'Февраль 17'!O37+'Март 17'!O37+'Апрель 17'!O37+'Май 17'!O40+'Июнь 17'!O40+'Июль 17'!O40+'Август 17'!O43+'Сентябрь 17'!O46+'Октябрь 17'!O46</f>
        <v>28</v>
      </c>
      <c r="P46" s="17">
        <f>'Январь 17'!P37+'Февраль 17'!P37+'Март 17'!P37+'Апрель 17'!P37+'Май 17'!P40+'Июнь 17'!P40+'Июль 17'!P40+'Август 17'!P43+'Сентябрь 17'!P46+'Октябрь 17'!P46</f>
        <v>35</v>
      </c>
      <c r="Q46" s="17">
        <f>'Январь 17'!Q37+'Февраль 17'!Q37+'Март 17'!Q37+'Апрель 17'!Q37+'Май 17'!Q40+'Июнь 17'!Q40+'Июль 17'!Q40+'Август 17'!Q43+'Сентябрь 17'!Q46+'Октябрь 17'!Q46</f>
        <v>13</v>
      </c>
      <c r="R46" s="17">
        <f>'Январь 17'!R37+'Февраль 17'!R37+'Март 17'!R37+'Апрель 17'!R37+'Май 17'!R40+'Июнь 17'!R40+'Июль 17'!R40+'Август 17'!R43+'Сентябрь 17'!R46+'Октябрь 17'!R46</f>
        <v>15</v>
      </c>
      <c r="S46" s="17">
        <f>'Январь 17'!S37+'Февраль 17'!S37+'Март 17'!S37+'Апрель 17'!S37+'Май 17'!S40+'Июнь 17'!S40+'Июль 17'!S40+'Август 17'!S43+'Сентябрь 17'!S46+'Октябрь 17'!S46</f>
        <v>9</v>
      </c>
      <c r="T46" s="17">
        <f>'Январь 17'!T37+'Февраль 17'!T37+'Март 17'!T37+'Апрель 17'!T37+'Май 17'!T40+'Июнь 17'!T40+'Июль 17'!T40+'Август 17'!T43+'Сентябрь 17'!T46+'Октябрь 17'!T46</f>
        <v>2</v>
      </c>
      <c r="U46" s="17">
        <f>'Январь 17'!U37+'Февраль 17'!U37+'Март 17'!U37+'Апрель 17'!U37+'Май 17'!U40+'Июнь 17'!U40+'Июль 17'!U40+'Август 17'!U43+'Сентябрь 17'!U46+'Октябрь 17'!U46</f>
        <v>3</v>
      </c>
      <c r="V46" s="17">
        <f>'Январь 17'!V37+'Февраль 17'!V37+'Март 17'!V37+'Апрель 17'!V37+'Май 17'!V40+'Июнь 17'!V40+'Июль 17'!V40+'Август 17'!V43+'Сентябрь 17'!V46+'Октябрь 17'!V46</f>
        <v>13</v>
      </c>
    </row>
    <row r="47" spans="1:22" ht="33" customHeight="1" x14ac:dyDescent="0.25">
      <c r="A47" s="8">
        <v>25</v>
      </c>
      <c r="B47" s="23" t="s">
        <v>45</v>
      </c>
      <c r="C47" s="17">
        <f t="shared" si="8"/>
        <v>43663</v>
      </c>
      <c r="D47" s="17">
        <f>'Январь 17'!D38+'Февраль 17'!D38+'Март 17'!D38+'Апрель 17'!D38+'Май 17'!D41+'Июнь 17'!D41+'Июль 17'!D41+'Август 17'!D44+'Сентябрь 17'!D47+'Октябрь 17'!D47</f>
        <v>5046</v>
      </c>
      <c r="E47" s="17">
        <f>'Январь 17'!E38+'Февраль 17'!E38+'Март 17'!E38+'Апрель 17'!E38+'Май 17'!E41+'Июнь 17'!E41+'Июль 17'!E41+'Август 17'!E44+'Сентябрь 17'!E47+'Октябрь 17'!E47</f>
        <v>2378</v>
      </c>
      <c r="F47" s="17">
        <f>'Январь 17'!F38+'Февраль 17'!F38+'Март 17'!F38+'Апрель 17'!F38+'Май 17'!F41+'Июнь 17'!F41+'Июль 17'!F41+'Август 17'!F44+'Сентябрь 17'!F47+'Октябрь 17'!F47</f>
        <v>1308</v>
      </c>
      <c r="G47" s="17">
        <f>'Январь 17'!G38+'Февраль 17'!G38+'Март 17'!G38+'Апрель 17'!G38+'Май 17'!G41+'Июнь 17'!G41+'Июль 17'!G41+'Август 17'!G44+'Сентябрь 17'!G47+'Октябрь 17'!G47</f>
        <v>495</v>
      </c>
      <c r="H47" s="17">
        <f>'Январь 17'!H38+'Февраль 17'!H38+'Март 17'!H38+'Апрель 17'!H38+'Май 17'!H41+'Июнь 17'!H41+'Июль 17'!H41+'Август 17'!H44+'Сентябрь 17'!H47+'Октябрь 17'!H47</f>
        <v>582</v>
      </c>
      <c r="I47" s="17">
        <f>'Январь 17'!I38+'Февраль 17'!I38+'Март 17'!I38+'Апрель 17'!I38+'Май 17'!I41+'Июнь 17'!I41+'Июль 17'!I41+'Август 17'!I44+'Сентябрь 17'!I47+'Октябрь 17'!I47</f>
        <v>707</v>
      </c>
      <c r="J47" s="17">
        <f>'Январь 17'!J38+'Февраль 17'!J38+'Март 17'!J38+'Апрель 17'!J38+'Май 17'!J41+'Июнь 17'!J41+'Июль 17'!J41+'Август 17'!J44+'Сентябрь 17'!J47+'Октябрь 17'!J47</f>
        <v>1513</v>
      </c>
      <c r="K47" s="17">
        <f>'Январь 17'!K38+'Февраль 17'!K38+'Март 17'!K38+'Апрель 17'!K38+'Май 17'!K41+'Июнь 17'!K41+'Июль 17'!K41+'Август 17'!K44+'Сентябрь 17'!K47+'Октябрь 17'!K47</f>
        <v>4813</v>
      </c>
      <c r="L47" s="17">
        <f>'Январь 17'!L38+'Февраль 17'!L38+'Март 17'!L38+'Апрель 17'!L38+'Май 17'!L41+'Июнь 17'!L41+'Июль 17'!L41+'Август 17'!L44+'Сентябрь 17'!L47+'Октябрь 17'!L47</f>
        <v>5593</v>
      </c>
      <c r="M47" s="17">
        <f>'Январь 17'!M38+'Февраль 17'!M38+'Март 17'!M38+'Апрель 17'!M38+'Май 17'!M41+'Июнь 17'!M41+'Июль 17'!M41+'Август 17'!M44+'Сентябрь 17'!M47+'Октябрь 17'!M47</f>
        <v>1001</v>
      </c>
      <c r="N47" s="17">
        <f>'Январь 17'!N38+'Февраль 17'!N38+'Март 17'!N38+'Апрель 17'!N38+'Май 17'!N41+'Июнь 17'!N41+'Июль 17'!N41+'Август 17'!N44+'Сентябрь 17'!N47+'Октябрь 17'!N47</f>
        <v>1860</v>
      </c>
      <c r="O47" s="17">
        <f>'Январь 17'!O38+'Февраль 17'!O38+'Март 17'!O38+'Апрель 17'!O38+'Май 17'!O41+'Июнь 17'!O41+'Июль 17'!O41+'Август 17'!O44+'Сентябрь 17'!O47+'Октябрь 17'!O47</f>
        <v>349</v>
      </c>
      <c r="P47" s="17">
        <f>'Январь 17'!P38+'Февраль 17'!P38+'Март 17'!P38+'Апрель 17'!P38+'Май 17'!P41+'Июнь 17'!P41+'Июль 17'!P41+'Август 17'!P44+'Сентябрь 17'!P47+'Октябрь 17'!P47</f>
        <v>11049</v>
      </c>
      <c r="Q47" s="17">
        <f>'Январь 17'!Q38+'Февраль 17'!Q38+'Март 17'!Q38+'Апрель 17'!Q38+'Май 17'!Q41+'Июнь 17'!Q41+'Июль 17'!Q41+'Август 17'!Q44+'Сентябрь 17'!Q47+'Октябрь 17'!Q47</f>
        <v>1441</v>
      </c>
      <c r="R47" s="17">
        <f>'Январь 17'!R38+'Февраль 17'!R38+'Март 17'!R38+'Апрель 17'!R38+'Май 17'!R41+'Июнь 17'!R41+'Июль 17'!R41+'Август 17'!R44+'Сентябрь 17'!R47+'Октябрь 17'!R47</f>
        <v>3383</v>
      </c>
      <c r="S47" s="17">
        <f>'Январь 17'!S38+'Февраль 17'!S38+'Март 17'!S38+'Апрель 17'!S38+'Май 17'!S41+'Июнь 17'!S41+'Июль 17'!S41+'Август 17'!S44+'Сентябрь 17'!S47+'Октябрь 17'!S47</f>
        <v>998</v>
      </c>
      <c r="T47" s="17">
        <f>'Январь 17'!T38+'Февраль 17'!T38+'Март 17'!T38+'Апрель 17'!T38+'Май 17'!T41+'Июнь 17'!T41+'Июль 17'!T41+'Август 17'!T44+'Сентябрь 17'!T47+'Октябрь 17'!T47</f>
        <v>202</v>
      </c>
      <c r="U47" s="17">
        <f>'Январь 17'!U38+'Февраль 17'!U38+'Март 17'!U38+'Апрель 17'!U38+'Май 17'!U41+'Июнь 17'!U41+'Июль 17'!U41+'Август 17'!U44+'Сентябрь 17'!U47+'Октябрь 17'!U47</f>
        <v>487</v>
      </c>
      <c r="V47" s="17">
        <f>'Январь 17'!V38+'Февраль 17'!V38+'Март 17'!V38+'Апрель 17'!V38+'Май 17'!V41+'Июнь 17'!V41+'Июль 17'!V41+'Август 17'!V44+'Сентябрь 17'!V47+'Октябрь 17'!V47</f>
        <v>458</v>
      </c>
    </row>
    <row r="48" spans="1:22" ht="60" customHeight="1" x14ac:dyDescent="0.25">
      <c r="A48" s="8">
        <v>26</v>
      </c>
      <c r="B48" s="23" t="s">
        <v>117</v>
      </c>
      <c r="C48" s="17">
        <f t="shared" si="8"/>
        <v>8462</v>
      </c>
      <c r="D48" s="17">
        <f>'Январь 17'!D39+'Февраль 17'!D39+'Март 17'!D39+'Апрель 17'!D39+'Май 17'!D42+'Июнь 17'!D42+'Июль 17'!D42+'Август 17'!D45+'Сентябрь 17'!D48+'Октябрь 17'!D48</f>
        <v>1276</v>
      </c>
      <c r="E48" s="17">
        <f>'Январь 17'!E39+'Февраль 17'!E39+'Март 17'!E39+'Апрель 17'!E39+'Май 17'!E42+'Июнь 17'!E42+'Июль 17'!E42+'Август 17'!E45+'Сентябрь 17'!E48+'Октябрь 17'!E48</f>
        <v>671</v>
      </c>
      <c r="F48" s="17">
        <f>'Январь 17'!F39+'Февраль 17'!F39+'Март 17'!F39+'Апрель 17'!F39+'Май 17'!F42+'Июнь 17'!F42+'Июль 17'!F42+'Август 17'!F45+'Сентябрь 17'!F48+'Октябрь 17'!F48</f>
        <v>1584</v>
      </c>
      <c r="G48" s="17">
        <f>'Январь 17'!G39+'Февраль 17'!G39+'Март 17'!G39+'Апрель 17'!G39+'Май 17'!G42+'Июнь 17'!G42+'Июль 17'!G42+'Август 17'!G45+'Сентябрь 17'!G48+'Октябрь 17'!G48</f>
        <v>846</v>
      </c>
      <c r="H48" s="17">
        <f>'Январь 17'!H39+'Февраль 17'!H39+'Март 17'!H39+'Апрель 17'!H39+'Май 17'!H42+'Июнь 17'!H42+'Июль 17'!H42+'Август 17'!H45+'Сентябрь 17'!H48+'Октябрь 17'!H48</f>
        <v>10</v>
      </c>
      <c r="I48" s="17">
        <f>'Январь 17'!I39+'Февраль 17'!I39+'Март 17'!I39+'Апрель 17'!I39+'Май 17'!I42+'Июнь 17'!I42+'Июль 17'!I42+'Август 17'!I45+'Сентябрь 17'!I48+'Октябрь 17'!I48</f>
        <v>13</v>
      </c>
      <c r="J48" s="17">
        <f>'Январь 17'!J39+'Февраль 17'!J39+'Март 17'!J39+'Апрель 17'!J39+'Май 17'!J42+'Июнь 17'!J42+'Июль 17'!J42+'Август 17'!J45+'Сентябрь 17'!J48+'Октябрь 17'!J48</f>
        <v>221</v>
      </c>
      <c r="K48" s="17">
        <f>'Январь 17'!K39+'Февраль 17'!K39+'Март 17'!K39+'Апрель 17'!K39+'Май 17'!K42+'Июнь 17'!K42+'Июль 17'!K42+'Август 17'!K45+'Сентябрь 17'!K48+'Октябрь 17'!K48</f>
        <v>735</v>
      </c>
      <c r="L48" s="17">
        <f>'Январь 17'!L39+'Февраль 17'!L39+'Март 17'!L39+'Апрель 17'!L39+'Май 17'!L42+'Июнь 17'!L42+'Июль 17'!L42+'Август 17'!L45+'Сентябрь 17'!L48+'Октябрь 17'!L48</f>
        <v>644</v>
      </c>
      <c r="M48" s="17">
        <f>'Январь 17'!M39+'Февраль 17'!M39+'Март 17'!M39+'Апрель 17'!M39+'Май 17'!M42+'Июнь 17'!M42+'Июль 17'!M42+'Август 17'!M45+'Сентябрь 17'!M48+'Октябрь 17'!M48</f>
        <v>45</v>
      </c>
      <c r="N48" s="17">
        <f>'Январь 17'!N39+'Февраль 17'!N39+'Март 17'!N39+'Апрель 17'!N39+'Май 17'!N42+'Июнь 17'!N42+'Июль 17'!N42+'Август 17'!N45+'Сентябрь 17'!N48+'Октябрь 17'!N48</f>
        <v>932</v>
      </c>
      <c r="O48" s="17">
        <f>'Январь 17'!O39+'Февраль 17'!O39+'Март 17'!O39+'Апрель 17'!O39+'Май 17'!O42+'Июнь 17'!O42+'Июль 17'!O42+'Август 17'!O45+'Сентябрь 17'!O48+'Октябрь 17'!O48</f>
        <v>34</v>
      </c>
      <c r="P48" s="17">
        <f>'Январь 17'!P39+'Февраль 17'!P39+'Март 17'!P39+'Апрель 17'!P39+'Май 17'!P42+'Июнь 17'!P42+'Июль 17'!P42+'Август 17'!P45+'Сентябрь 17'!P48+'Октябрь 17'!P48</f>
        <v>583</v>
      </c>
      <c r="Q48" s="17">
        <f>'Январь 17'!Q39+'Февраль 17'!Q39+'Март 17'!Q39+'Апрель 17'!Q39+'Май 17'!Q42+'Июнь 17'!Q42+'Июль 17'!Q42+'Август 17'!Q45+'Сентябрь 17'!Q48+'Октябрь 17'!Q48</f>
        <v>69</v>
      </c>
      <c r="R48" s="17">
        <f>'Январь 17'!R39+'Февраль 17'!R39+'Март 17'!R39+'Апрель 17'!R39+'Май 17'!R42+'Июнь 17'!R42+'Июль 17'!R42+'Август 17'!R45+'Сентябрь 17'!R48+'Октябрь 17'!R48</f>
        <v>457</v>
      </c>
      <c r="S48" s="17">
        <f>'Январь 17'!S39+'Февраль 17'!S39+'Март 17'!S39+'Апрель 17'!S39+'Май 17'!S42+'Июнь 17'!S42+'Июль 17'!S42+'Август 17'!S45+'Сентябрь 17'!S48+'Октябрь 17'!S48</f>
        <v>192</v>
      </c>
      <c r="T48" s="17">
        <f>'Январь 17'!T39+'Февраль 17'!T39+'Март 17'!T39+'Апрель 17'!T39+'Май 17'!T42+'Июнь 17'!T42+'Июль 17'!T42+'Август 17'!T45+'Сентябрь 17'!T48+'Октябрь 17'!T48</f>
        <v>20</v>
      </c>
      <c r="U48" s="17">
        <f>'Январь 17'!U39+'Февраль 17'!U39+'Март 17'!U39+'Апрель 17'!U39+'Май 17'!U42+'Июнь 17'!U42+'Июль 17'!U42+'Август 17'!U45+'Сентябрь 17'!U48+'Октябрь 17'!U48</f>
        <v>42</v>
      </c>
      <c r="V48" s="17">
        <f>'Январь 17'!V39+'Февраль 17'!V39+'Март 17'!V39+'Апрель 17'!V39+'Май 17'!V42+'Июнь 17'!V42+'Июль 17'!V42+'Август 17'!V45+'Сентябрь 17'!V48+'Октябрь 17'!V48</f>
        <v>88</v>
      </c>
    </row>
    <row r="49" spans="1:22" ht="61.5" customHeight="1" x14ac:dyDescent="0.25">
      <c r="A49" s="8">
        <v>27</v>
      </c>
      <c r="B49" s="23" t="s">
        <v>118</v>
      </c>
      <c r="C49" s="17">
        <f t="shared" si="8"/>
        <v>5566</v>
      </c>
      <c r="D49" s="17">
        <f>'Январь 17'!D40+'Февраль 17'!D40+'Март 17'!D40+'Апрель 17'!D40+'Май 17'!D43+'Июнь 17'!D43+'Июль 17'!D43+'Август 17'!D46+'Сентябрь 17'!D49+'Октябрь 17'!D49</f>
        <v>501</v>
      </c>
      <c r="E49" s="17">
        <f>'Март 17'!E40+'Апрель 17'!E40+'Май 17'!E43+'Июнь 17'!E43+'Июль 17'!E43+'Август 17'!E46+'Сентябрь 17'!E49+'Октябрь 17'!E49</f>
        <v>148</v>
      </c>
      <c r="F49" s="17">
        <f>'Январь 17'!F40+'Февраль 17'!F40+'Март 17'!F40+'Апрель 17'!F40+'Май 17'!F43+'Июнь 17'!F43+'Июль 17'!F43+'Август 17'!F46+'Сентябрь 17'!F49+'Октябрь 17'!F49</f>
        <v>63</v>
      </c>
      <c r="G49" s="17">
        <f>'Январь 17'!G40+'Февраль 17'!G40+'Март 17'!G40+'Апрель 17'!G40+'Май 17'!G43+'Июнь 17'!G43+'Июль 17'!G43+'Август 17'!G46+'Сентябрь 17'!G49+'Октябрь 17'!G49</f>
        <v>109</v>
      </c>
      <c r="H49" s="17">
        <f>'Март 17'!H40+'Апрель 17'!H40+'Май 17'!H43+'Июнь 17'!H43+'Июль 17'!H43+'Август 17'!H46+'Сентябрь 17'!H49+'Октябрь 17'!H49</f>
        <v>8</v>
      </c>
      <c r="I49" s="17">
        <f>'Январь 17'!I40+'Февраль 17'!I40+'Март 17'!I40+'Апрель 17'!I40+'Май 17'!I43+'Июнь 17'!I43+'Июль 17'!I43+'Август 17'!I46+'Сентябрь 17'!I49+'Октябрь 17'!I49</f>
        <v>35</v>
      </c>
      <c r="J49" s="17">
        <f>'Март 17'!J40+'Апрель 17'!J40+'Май 17'!J43+'Июнь 17'!J43+'Июль 17'!J43+'Август 17'!J46+'Сентябрь 17'!J49+'Октябрь 17'!J49</f>
        <v>47</v>
      </c>
      <c r="K49" s="17">
        <f>'Март 17'!K40+'Апрель 17'!K40+'Май 17'!K43+'Июнь 17'!K43+'Июль 17'!K43+'Август 17'!K46+'Сентябрь 17'!K49+'Октябрь 17'!K49</f>
        <v>1654</v>
      </c>
      <c r="L49" s="17">
        <f>'Январь 17'!L40+'Февраль 17'!L40+'Март 17'!L40+'Апрель 17'!L40+'Май 17'!L43+'Июнь 17'!L43+'Июль 17'!L43+'Август 17'!L46+'Сентябрь 17'!L49+'Октябрь 17'!L49</f>
        <v>610</v>
      </c>
      <c r="M49" s="17">
        <f>'Январь 17'!M40+'Февраль 17'!M40+'Март 17'!M40+'Апрель 17'!M40+'Май 17'!M43+'Июнь 17'!M43+'Июль 17'!M43+'Август 17'!M46+'Сентябрь 17'!M49+'Октябрь 17'!M49</f>
        <v>238</v>
      </c>
      <c r="N49" s="17">
        <f>'Март 17'!N40+'Апрель 17'!N40+'Май 17'!N43+'Июнь 17'!N43+'Июль 17'!N43+'Август 17'!N46+'Сентябрь 17'!N49+'Октябрь 17'!N49</f>
        <v>0</v>
      </c>
      <c r="O49" s="17">
        <f>'Март 17'!O40+'Апрель 17'!O40+'Май 17'!O43+'Июнь 17'!O43+'Июль 17'!O43+'Август 17'!O46+'Сентябрь 17'!O49+'Октябрь 17'!O49</f>
        <v>52</v>
      </c>
      <c r="P49" s="17">
        <f>'Март 17'!P40+'Апрель 17'!P40+'Май 17'!P43+'Июнь 17'!P43+'Июль 17'!P43+'Август 17'!P46+'Сентябрь 17'!P49+'Октябрь 17'!P49</f>
        <v>1168</v>
      </c>
      <c r="Q49" s="17">
        <f>'Март 17'!Q40+'Апрель 17'!Q40+'Май 17'!Q43+'Июнь 17'!Q43+'Июль 17'!Q43+'Август 17'!Q46+'Сентябрь 17'!Q49+'Октябрь 17'!Q49</f>
        <v>245</v>
      </c>
      <c r="R49" s="17">
        <f>'Март 17'!R40+'Апрель 17'!R40+'Май 17'!R43+'Июнь 17'!R43+'Июль 17'!R43+'Август 17'!R46+'Сентябрь 17'!R49+'Октябрь 17'!R49</f>
        <v>248</v>
      </c>
      <c r="S49" s="17">
        <f>'Март 17'!S40+'Апрель 17'!S40+'Май 17'!S43+'Июнь 17'!S43+'Июль 17'!S43+'Август 17'!S46+'Сентябрь 17'!S49+'Октябрь 17'!S49</f>
        <v>214</v>
      </c>
      <c r="T49" s="17">
        <f>'Март 17'!T40+'Апрель 17'!T40+'Май 17'!T43+'Июнь 17'!T43+'Июль 17'!T43+'Август 17'!T46+'Сентябрь 17'!T49+'Октябрь 17'!T49</f>
        <v>41</v>
      </c>
      <c r="U49" s="17">
        <f>'Март 17'!U40+'Апрель 17'!U40+'Май 17'!U43+'Июнь 17'!U43+'Июль 17'!U43+'Август 17'!U46+'Сентябрь 17'!U49+'Октябрь 17'!U49</f>
        <v>122</v>
      </c>
      <c r="V49" s="17">
        <f>'Март 17'!V40+'Апрель 17'!V40+'Май 17'!V43+'Июнь 17'!V43+'Июль 17'!V43+'Август 17'!V46+'Сентябрь 17'!V49+'Октябрь 17'!V49</f>
        <v>63</v>
      </c>
    </row>
    <row r="50" spans="1:22" ht="46.5" customHeight="1" x14ac:dyDescent="0.25">
      <c r="A50" s="8">
        <v>28</v>
      </c>
      <c r="B50" s="23" t="s">
        <v>255</v>
      </c>
      <c r="C50" s="17">
        <f t="shared" si="8"/>
        <v>25844</v>
      </c>
      <c r="D50" s="17">
        <f>'Январь 17'!D41+'Февраль 17'!D41+'Март 17'!D41+'Апрель 17'!D41+'Май 17'!D44+'Июнь 17'!D44+'Июль 17'!D44+'Август 17'!D47+'Сентябрь 17'!D50+'Октябрь 17'!D50</f>
        <v>4483</v>
      </c>
      <c r="E50" s="17">
        <f>'Январь 17'!E41+'Февраль 17'!E41+'Март 17'!E41+'Апрель 17'!E41+'Май 17'!E44+'Июнь 17'!E44+'Июль 17'!E44+'Август 17'!E47+'Сентябрь 17'!E50+'Октябрь 17'!E50</f>
        <v>520</v>
      </c>
      <c r="F50" s="17">
        <f>'Январь 17'!F41+'Февраль 17'!F41+'Март 17'!F41+'Апрель 17'!F41+'Май 17'!F44+'Июнь 17'!F44+'Июль 17'!F44+'Август 17'!F47+'Сентябрь 17'!F50+'Октябрь 17'!F50</f>
        <v>145</v>
      </c>
      <c r="G50" s="17">
        <f>'Январь 17'!G41+'Февраль 17'!G41+'Март 17'!G41+'Апрель 17'!G41+'Май 17'!G44+'Июнь 17'!G44+'Июль 17'!G44+'Август 17'!G47+'Сентябрь 17'!G50+'Октябрь 17'!G50</f>
        <v>275</v>
      </c>
      <c r="H50" s="17">
        <f>'Январь 17'!H41+'Февраль 17'!H41+'Март 17'!H41+'Апрель 17'!H41+'Май 17'!H44+'Июнь 17'!H44+'Июль 17'!H44+'Август 17'!H47+'Сентябрь 17'!H50+'Октябрь 17'!H50</f>
        <v>452</v>
      </c>
      <c r="I50" s="17">
        <f>'Январь 17'!I41+'Февраль 17'!I41+'Март 17'!I41+'Апрель 17'!I41+'Май 17'!I44+'Июнь 17'!I44+'Июль 17'!I44+'Август 17'!I47+'Сентябрь 17'!I50+'Октябрь 17'!I50</f>
        <v>341</v>
      </c>
      <c r="J50" s="17">
        <f>'Январь 17'!J41+'Февраль 17'!J41+'Март 17'!J41+'Апрель 17'!J41+'Май 17'!J44+'Июнь 17'!J44+'Июль 17'!J44+'Август 17'!J47+'Сентябрь 17'!J50+'Октябрь 17'!J50</f>
        <v>1289</v>
      </c>
      <c r="K50" s="17">
        <f>'Январь 17'!K41+'Февраль 17'!K41+'Март 17'!K41+'Апрель 17'!K41+'Май 17'!K44+'Июнь 17'!K44+'Июль 17'!K44+'Август 17'!K47+'Сентябрь 17'!K50+'Октябрь 17'!K50</f>
        <v>7437</v>
      </c>
      <c r="L50" s="17">
        <f>'Январь 17'!L41+'Февраль 17'!L41+'Март 17'!L41+'Апрель 17'!L41+'Май 17'!L44+'Июнь 17'!L44+'Июль 17'!L44+'Август 17'!L47+'Сентябрь 17'!L50+'Октябрь 17'!L50</f>
        <v>2080</v>
      </c>
      <c r="M50" s="17">
        <f>'Январь 17'!M41+'Февраль 17'!M41+'Март 17'!M41+'Апрель 17'!M41+'Май 17'!M44+'Июнь 17'!M44+'Июль 17'!M44+'Август 17'!M47+'Сентябрь 17'!M50+'Октябрь 17'!M50</f>
        <v>860</v>
      </c>
      <c r="N50" s="17">
        <f>'Январь 17'!N41+'Февраль 17'!N41+'Март 17'!N41+'Апрель 17'!N41+'Май 17'!N44+'Июнь 17'!N44+'Июль 17'!N44+'Август 17'!N47+'Сентябрь 17'!N50+'Октябрь 17'!N50</f>
        <v>881</v>
      </c>
      <c r="O50" s="17">
        <f>'Январь 17'!O41+'Февраль 17'!O41+'Март 17'!O41+'Апрель 17'!O41+'Май 17'!O44+'Июнь 17'!O44+'Июль 17'!O44+'Август 17'!O47+'Сентябрь 17'!O50+'Октябрь 17'!O50</f>
        <v>33</v>
      </c>
      <c r="P50" s="17">
        <f>'Январь 17'!P41+'Февраль 17'!P41+'Март 17'!P41+'Апрель 17'!P41+'Май 17'!P44+'Июнь 17'!P44+'Июль 17'!P44+'Август 17'!P47+'Сентябрь 17'!P50+'Октябрь 17'!P50</f>
        <v>3548</v>
      </c>
      <c r="Q50" s="17">
        <f>'Январь 17'!Q41+'Февраль 17'!Q41+'Март 17'!Q41+'Апрель 17'!Q41+'Май 17'!Q44+'Июнь 17'!Q44+'Июль 17'!Q44+'Август 17'!Q47+'Сентябрь 17'!Q50+'Октябрь 17'!Q50</f>
        <v>1050</v>
      </c>
      <c r="R50" s="17">
        <f>'Январь 17'!R41+'Февраль 17'!R41+'Март 17'!R41+'Апрель 17'!R41+'Май 17'!R44+'Июнь 17'!R44+'Июль 17'!R44+'Август 17'!R47+'Сентябрь 17'!R50+'Октябрь 17'!R50</f>
        <v>553</v>
      </c>
      <c r="S50" s="17">
        <f>'Январь 17'!S41+'Февраль 17'!S41+'Март 17'!S41+'Апрель 17'!S41+'Май 17'!S44+'Июнь 17'!S44+'Июль 17'!S44+'Август 17'!S47+'Сентябрь 17'!S50+'Октябрь 17'!S50</f>
        <v>644</v>
      </c>
      <c r="T50" s="17">
        <f>'Январь 17'!T41+'Февраль 17'!T41+'Март 17'!T41+'Апрель 17'!T41+'Май 17'!T44+'Июнь 17'!T44+'Июль 17'!T44+'Август 17'!T47+'Сентябрь 17'!T50+'Октябрь 17'!T50</f>
        <v>388</v>
      </c>
      <c r="U50" s="17">
        <f>'Январь 17'!U41+'Февраль 17'!U41+'Март 17'!U41+'Апрель 17'!U41+'Май 17'!U44+'Июнь 17'!U44+'Июль 17'!U44+'Август 17'!U47+'Сентябрь 17'!U50+'Октябрь 17'!U50</f>
        <v>207</v>
      </c>
      <c r="V50" s="17">
        <f>'Январь 17'!V41+'Февраль 17'!V41+'Март 17'!V41+'Апрель 17'!V41+'Май 17'!V44+'Июнь 17'!V44+'Июль 17'!V44+'Август 17'!V47+'Сентябрь 17'!V50+'Октябрь 17'!V50</f>
        <v>658</v>
      </c>
    </row>
    <row r="51" spans="1:22" ht="51" customHeight="1" x14ac:dyDescent="0.25">
      <c r="A51" s="8">
        <v>29</v>
      </c>
      <c r="B51" s="23" t="s">
        <v>114</v>
      </c>
      <c r="C51" s="17">
        <f t="shared" si="8"/>
        <v>10925</v>
      </c>
      <c r="D51" s="17">
        <f>'Январь 17'!D42+'Февраль 17'!D42+'Март 17'!D42+'Апрель 17'!D42+'Май 17'!D45+'Июнь 17'!D45+'Июль 17'!D45+'Август 17'!D48+'Сентябрь 17'!D51+'Октябрь 17'!D51</f>
        <v>1070</v>
      </c>
      <c r="E51" s="17">
        <f>'Январь 17'!E42+'Февраль 17'!E42+'Март 17'!E42+'Апрель 17'!E42+'Май 17'!E45+'Июнь 17'!E45+'Июль 17'!E45+'Август 17'!E48+'Сентябрь 17'!E51+'Октябрь 17'!E51</f>
        <v>267</v>
      </c>
      <c r="F51" s="17">
        <f>'Январь 17'!F42+'Февраль 17'!F42+'Март 17'!F42+'Апрель 17'!F42+'Май 17'!F45+'Июнь 17'!F45+'Июль 17'!F45+'Август 17'!F48+'Сентябрь 17'!F51+'Октябрь 17'!F51</f>
        <v>213</v>
      </c>
      <c r="G51" s="17">
        <f>'Январь 17'!G42+'Февраль 17'!G42+'Март 17'!G42+'Апрель 17'!G42+'Май 17'!G45+'Июнь 17'!G45+'Июль 17'!G45+'Август 17'!G48+'Сентябрь 17'!G51+'Октябрь 17'!G51</f>
        <v>120</v>
      </c>
      <c r="H51" s="17">
        <f>'Январь 17'!H42+'Февраль 17'!H42+'Март 17'!H42+'Апрель 17'!H42+'Май 17'!H45+'Июнь 17'!H45+'Июль 17'!H45+'Август 17'!H48+'Сентябрь 17'!H51+'Октябрь 17'!H51</f>
        <v>348</v>
      </c>
      <c r="I51" s="17">
        <f>'Январь 17'!I42+'Февраль 17'!I42+'Март 17'!I42+'Апрель 17'!I42+'Май 17'!I45+'Июнь 17'!I45+'Июль 17'!I45+'Август 17'!I48+'Сентябрь 17'!I51+'Октябрь 17'!I51</f>
        <v>179</v>
      </c>
      <c r="J51" s="17">
        <f>'Январь 17'!J42+'Февраль 17'!J42+'Март 17'!J42+'Апрель 17'!J42+'Май 17'!J45+'Июнь 17'!J45+'Июль 17'!J45+'Август 17'!J48+'Сентябрь 17'!J51+'Октябрь 17'!J51</f>
        <v>407</v>
      </c>
      <c r="K51" s="17">
        <f>'Январь 17'!K42+'Февраль 17'!K42+'Март 17'!K42+'Апрель 17'!K42+'Май 17'!K45+'Июнь 17'!K45+'Июль 17'!K45+'Август 17'!K48+'Сентябрь 17'!K51+'Октябрь 17'!K51</f>
        <v>1574</v>
      </c>
      <c r="L51" s="17">
        <f>'Январь 17'!L42+'Февраль 17'!L42+'Март 17'!L42+'Апрель 17'!L42+'Май 17'!L45+'Июнь 17'!L45+'Июль 17'!L45+'Август 17'!L48+'Сентябрь 17'!L51+'Октябрь 17'!L51</f>
        <v>1151</v>
      </c>
      <c r="M51" s="17">
        <f>'Январь 17'!M42+'Февраль 17'!M42+'Март 17'!M42+'Апрель 17'!M42+'Май 17'!M45+'Июнь 17'!M45+'Июль 17'!M45+'Август 17'!M48+'Сентябрь 17'!M51+'Октябрь 17'!M51</f>
        <v>914</v>
      </c>
      <c r="N51" s="17">
        <f>'Январь 17'!N42+'Февраль 17'!N42+'Март 17'!N42+'Апрель 17'!N42+'Май 17'!N45+'Июнь 17'!N45+'Июль 17'!N45+'Август 17'!N48+'Сентябрь 17'!N51+'Октябрь 17'!N51</f>
        <v>606</v>
      </c>
      <c r="O51" s="17">
        <f>'Январь 17'!O42+'Февраль 17'!O42+'Март 17'!O42+'Апрель 17'!O42+'Май 17'!O45+'Июнь 17'!O45+'Июль 17'!O45+'Август 17'!O48+'Сентябрь 17'!O51+'Октябрь 17'!O51</f>
        <v>40</v>
      </c>
      <c r="P51" s="17">
        <f>'Январь 17'!P42+'Февраль 17'!P42+'Март 17'!P42+'Апрель 17'!P42+'Май 17'!P45+'Июнь 17'!P45+'Июль 17'!P45+'Август 17'!P48+'Сентябрь 17'!P51+'Октябрь 17'!P51</f>
        <v>1839</v>
      </c>
      <c r="Q51" s="17">
        <f>'Январь 17'!Q42+'Февраль 17'!Q42+'Март 17'!Q42+'Апрель 17'!Q42+'Май 17'!Q45+'Июнь 17'!Q45+'Июль 17'!Q45+'Август 17'!Q48+'Сентябрь 17'!Q51+'Октябрь 17'!Q51</f>
        <v>387</v>
      </c>
      <c r="R51" s="17">
        <f>'Январь 17'!R42+'Февраль 17'!R42+'Март 17'!R42+'Апрель 17'!R42+'Май 17'!R45+'Июнь 17'!R45+'Июль 17'!R45+'Август 17'!R48+'Сентябрь 17'!R51+'Октябрь 17'!R51</f>
        <v>591</v>
      </c>
      <c r="S51" s="17">
        <f>'Январь 17'!S42+'Февраль 17'!S42+'Март 17'!S42+'Апрель 17'!S42+'Май 17'!S45+'Июнь 17'!S45+'Июль 17'!S45+'Август 17'!S48+'Сентябрь 17'!S51+'Октябрь 17'!S51</f>
        <v>516</v>
      </c>
      <c r="T51" s="17">
        <f>'Январь 17'!T42+'Февраль 17'!T42+'Март 17'!T42+'Апрель 17'!T42+'Май 17'!T45+'Июнь 17'!T45+'Июль 17'!T45+'Август 17'!T48+'Сентябрь 17'!T51+'Октябрь 17'!T51</f>
        <v>201</v>
      </c>
      <c r="U51" s="17">
        <f>'Январь 17'!U42+'Февраль 17'!U42+'Март 17'!U42+'Апрель 17'!U42+'Май 17'!U45+'Июнь 17'!U45+'Июль 17'!U45+'Август 17'!U48+'Сентябрь 17'!U51+'Октябрь 17'!U51</f>
        <v>260</v>
      </c>
      <c r="V51" s="17">
        <f>'Январь 17'!V42+'Февраль 17'!V42+'Март 17'!V42+'Апрель 17'!V42+'Май 17'!V45+'Июнь 17'!V45+'Июль 17'!V45+'Август 17'!V48+'Сентябрь 17'!V51+'Октябрь 17'!V51</f>
        <v>242</v>
      </c>
    </row>
    <row r="52" spans="1:22" ht="75.75" customHeight="1" x14ac:dyDescent="0.25">
      <c r="A52" s="8">
        <v>30</v>
      </c>
      <c r="B52" s="23" t="s">
        <v>115</v>
      </c>
      <c r="C52" s="17">
        <f t="shared" si="8"/>
        <v>58284</v>
      </c>
      <c r="D52" s="17">
        <f>'Январь 17'!D43+'Февраль 17'!D43+'Март 17'!D43+'Апрель 17'!D43+'Май 17'!D46+'Июнь 17'!D46+'Июль 17'!D46+'Август 17'!D49+'Сентябрь 17'!D52+'Октябрь 17'!D52</f>
        <v>10259</v>
      </c>
      <c r="E52" s="17">
        <f>'Январь 17'!E43+'Февраль 17'!E43+'Март 17'!E43+'Апрель 17'!E43+'Май 17'!E46+'Июнь 17'!E46+'Июль 17'!E46+'Август 17'!E49+'Сентябрь 17'!E52+'Октябрь 17'!E52</f>
        <v>2302</v>
      </c>
      <c r="F52" s="17">
        <f>'Январь 17'!F43+'Февраль 17'!F43+'Март 17'!F43+'Апрель 17'!F43+'Май 17'!F46+'Июнь 17'!F46+'Июль 17'!F46+'Август 17'!F49+'Сентябрь 17'!F52+'Октябрь 17'!F52</f>
        <v>17</v>
      </c>
      <c r="G52" s="17">
        <f>'Январь 17'!G43+'Февраль 17'!G43+'Март 17'!G43+'Апрель 17'!G43+'Май 17'!G46+'Июнь 17'!G46+'Июль 17'!G46+'Август 17'!G49+'Сентябрь 17'!G52+'Октябрь 17'!G52</f>
        <v>989</v>
      </c>
      <c r="H52" s="17">
        <f>'Январь 17'!H43+'Февраль 17'!H43+'Март 17'!H43+'Апрель 17'!H43+'Май 17'!H46+'Июнь 17'!H46+'Июль 17'!H46+'Август 17'!H49+'Сентябрь 17'!H52+'Октябрь 17'!H52</f>
        <v>1179</v>
      </c>
      <c r="I52" s="17">
        <f>'Январь 17'!I43+'Февраль 17'!I43+'Март 17'!I43+'Апрель 17'!I43+'Май 17'!I46+'Июнь 17'!I46+'Июль 17'!I46+'Август 17'!I49+'Сентябрь 17'!I52+'Октябрь 17'!I52</f>
        <v>1950</v>
      </c>
      <c r="J52" s="17">
        <f>'Январь 17'!J43+'Февраль 17'!J43+'Март 17'!J43+'Апрель 17'!J43+'Май 17'!J46+'Июнь 17'!J46+'Июль 17'!J46+'Август 17'!J49+'Сентябрь 17'!J52+'Октябрь 17'!J52</f>
        <v>2802</v>
      </c>
      <c r="K52" s="17">
        <f>'Январь 17'!K43+'Февраль 17'!K43+'Март 17'!K43+'Апрель 17'!K43+'Май 17'!K46+'Июнь 17'!K46+'Июль 17'!K46+'Август 17'!K49+'Сентябрь 17'!K52+'Октябрь 17'!K52</f>
        <v>11524</v>
      </c>
      <c r="L52" s="17">
        <f>'Январь 17'!L43+'Февраль 17'!L43+'Март 17'!L43+'Апрель 17'!L43+'Май 17'!L46+'Июнь 17'!L46+'Июль 17'!L46+'Август 17'!L49+'Сентябрь 17'!L52+'Октябрь 17'!L52</f>
        <v>6041</v>
      </c>
      <c r="M52" s="17">
        <f>'Январь 17'!M43+'Февраль 17'!M43+'Март 17'!M43+'Апрель 17'!M43+'Май 17'!M46+'Июнь 17'!M46+'Июль 17'!M46+'Август 17'!M49+'Сентябрь 17'!M52+'Октябрь 17'!M52</f>
        <v>2687</v>
      </c>
      <c r="N52" s="17">
        <f>'Январь 17'!N43+'Февраль 17'!N43+'Март 17'!N43+'Апрель 17'!N43+'Май 17'!N46+'Июнь 17'!N46+'Июль 17'!N46+'Август 17'!N49+'Сентябрь 17'!N52+'Октябрь 17'!N52</f>
        <v>2288</v>
      </c>
      <c r="O52" s="17">
        <f>'Январь 17'!O43+'Февраль 17'!O43+'Март 17'!O43+'Апрель 17'!O43+'Май 17'!O46+'Июнь 17'!O46+'Июль 17'!O46+'Август 17'!O49+'Сентябрь 17'!O52+'Октябрь 17'!O52</f>
        <v>57</v>
      </c>
      <c r="P52" s="17">
        <f>'Январь 17'!P43+'Февраль 17'!P43+'Март 17'!P43+'Апрель 17'!P43+'Май 17'!P46+'Июнь 17'!P46+'Июль 17'!P46+'Август 17'!P49+'Сентябрь 17'!P52+'Октябрь 17'!P52</f>
        <v>5125</v>
      </c>
      <c r="Q52" s="17">
        <f>'Январь 17'!Q43+'Февраль 17'!Q43+'Март 17'!Q43+'Апрель 17'!Q43+'Май 17'!Q46+'Июнь 17'!Q46+'Июль 17'!Q46+'Август 17'!Q49+'Сентябрь 17'!Q52+'Октябрь 17'!Q52</f>
        <v>5611</v>
      </c>
      <c r="R52" s="17">
        <f>'Январь 17'!R43+'Февраль 17'!R43+'Март 17'!R43+'Апрель 17'!R43+'Май 17'!R46+'Июнь 17'!R46+'Июль 17'!R46+'Август 17'!R49+'Сентябрь 17'!R52+'Октябрь 17'!R52</f>
        <v>662</v>
      </c>
      <c r="S52" s="17">
        <f>'Январь 17'!S43+'Февраль 17'!S43+'Март 17'!S43+'Апрель 17'!S43+'Май 17'!S46+'Июнь 17'!S46+'Июль 17'!S46+'Август 17'!S49+'Сентябрь 17'!S52+'Октябрь 17'!S52</f>
        <v>2230</v>
      </c>
      <c r="T52" s="17">
        <f>'Январь 17'!T43+'Февраль 17'!T43+'Март 17'!T43+'Апрель 17'!T43+'Май 17'!T46+'Июнь 17'!T46+'Июль 17'!T46+'Август 17'!T49+'Сентябрь 17'!T52+'Октябрь 17'!T52</f>
        <v>327</v>
      </c>
      <c r="U52" s="17">
        <f>'Январь 17'!U43+'Февраль 17'!U43+'Март 17'!U43+'Апрель 17'!U43+'Май 17'!U46+'Июнь 17'!U46+'Июль 17'!U46+'Август 17'!U49+'Сентябрь 17'!U52+'Октябрь 17'!U52</f>
        <v>742</v>
      </c>
      <c r="V52" s="17">
        <f>'Январь 17'!V43+'Февраль 17'!V43+'Март 17'!V43+'Апрель 17'!V43+'Май 17'!V46+'Июнь 17'!V46+'Июль 17'!V46+'Август 17'!V49+'Сентябрь 17'!V52+'Октябрь 17'!V52</f>
        <v>1492</v>
      </c>
    </row>
    <row r="53" spans="1:22" ht="61.5" customHeight="1" x14ac:dyDescent="0.25">
      <c r="A53" s="8">
        <v>31</v>
      </c>
      <c r="B53" s="23" t="s">
        <v>116</v>
      </c>
      <c r="C53" s="17">
        <f t="shared" si="8"/>
        <v>12149</v>
      </c>
      <c r="D53" s="17">
        <f>'Январь 17'!D44+'Февраль 17'!D44+'Март 17'!D44+'Апрель 17'!D44+'Май 17'!D47+'Июнь 17'!D47+'Июль 17'!D47+'Август 17'!D50+'Сентябрь 17'!D53+'Октябрь 17'!D53</f>
        <v>2774</v>
      </c>
      <c r="E53" s="17">
        <f>'Январь 17'!E44+'Февраль 17'!E44+'Март 17'!E44+'Апрель 17'!E44+'Май 17'!E47+'Июнь 17'!E47+'Июль 17'!E47+'Август 17'!E50+'Сентябрь 17'!E53+'Октябрь 17'!E53</f>
        <v>363</v>
      </c>
      <c r="F53" s="17">
        <f>'Январь 17'!F44+'Февраль 17'!F44+'Март 17'!F44+'Апрель 17'!F44+'Май 17'!F47+'Июнь 17'!F47+'Июль 17'!F47+'Август 17'!F50+'Сентябрь 17'!F53+'Октябрь 17'!F53</f>
        <v>9</v>
      </c>
      <c r="G53" s="17">
        <f>'Январь 17'!G44+'Февраль 17'!G44+'Март 17'!G44+'Апрель 17'!G44+'Май 17'!G47+'Июнь 17'!G47+'Июль 17'!G47+'Август 17'!G50+'Сентябрь 17'!G53+'Октябрь 17'!G53</f>
        <v>3</v>
      </c>
      <c r="H53" s="17">
        <f>'Январь 17'!H44+'Февраль 17'!H44+'Март 17'!H44+'Апрель 17'!H44+'Май 17'!H47+'Июнь 17'!H47+'Июль 17'!H47+'Август 17'!H50+'Сентябрь 17'!H53+'Октябрь 17'!H53</f>
        <v>174</v>
      </c>
      <c r="I53" s="17">
        <f>'Январь 17'!I44+'Февраль 17'!I44+'Март 17'!I44+'Апрель 17'!I44+'Май 17'!I47+'Июнь 17'!I47+'Июль 17'!I47+'Август 17'!I50+'Сентябрь 17'!I53+'Октябрь 17'!I53</f>
        <v>146</v>
      </c>
      <c r="J53" s="17">
        <f>'Январь 17'!J44+'Февраль 17'!J44+'Март 17'!J44+'Апрель 17'!J44+'Май 17'!J47+'Июнь 17'!J47+'Июль 17'!J47+'Август 17'!J50+'Сентябрь 17'!J53+'Октябрь 17'!J53</f>
        <v>1172</v>
      </c>
      <c r="K53" s="17">
        <f>'Январь 17'!K44+'Февраль 17'!K44+'Март 17'!K44+'Апрель 17'!K44+'Май 17'!K47+'Июнь 17'!K47+'Июль 17'!K47+'Август 17'!K50+'Сентябрь 17'!K53+'Октябрь 17'!K53</f>
        <v>4281</v>
      </c>
      <c r="L53" s="17">
        <f>'Январь 17'!L44+'Февраль 17'!L44+'Март 17'!L44+'Апрель 17'!L44+'Май 17'!L47+'Июнь 17'!L47+'Июль 17'!L47+'Август 17'!L50+'Сентябрь 17'!L53+'Октябрь 17'!L53</f>
        <v>188</v>
      </c>
      <c r="M53" s="17">
        <f>'Январь 17'!M44+'Февраль 17'!M44+'Март 17'!M44+'Апрель 17'!M44+'Май 17'!M47+'Июнь 17'!M47+'Июль 17'!M47+'Август 17'!M50+'Сентябрь 17'!M53+'Октябрь 17'!M53</f>
        <v>140</v>
      </c>
      <c r="N53" s="17">
        <f>'Январь 17'!N44+'Февраль 17'!N44+'Март 17'!N44+'Апрель 17'!N44+'Май 17'!N47+'Июнь 17'!N47+'Июль 17'!N47+'Август 17'!N50+'Сентябрь 17'!N53+'Октябрь 17'!N53</f>
        <v>133</v>
      </c>
      <c r="O53" s="17">
        <f>'Январь 17'!O44+'Февраль 17'!O44+'Март 17'!O44+'Апрель 17'!O44+'Май 17'!O47+'Июнь 17'!O47+'Июль 17'!O47+'Август 17'!O50+'Сентябрь 17'!O53+'Октябрь 17'!O53</f>
        <v>0</v>
      </c>
      <c r="P53" s="17">
        <f>'Январь 17'!P44+'Февраль 17'!P44+'Март 17'!P44+'Апрель 17'!P44+'Май 17'!P47+'Июнь 17'!P47+'Июль 17'!P47+'Август 17'!P50+'Сентябрь 17'!P53+'Октябрь 17'!P53</f>
        <v>1642</v>
      </c>
      <c r="Q53" s="17">
        <f>'Январь 17'!Q44+'Февраль 17'!Q44+'Март 17'!Q44+'Апрель 17'!Q44+'Май 17'!Q47+'Июнь 17'!Q47+'Июль 17'!Q47+'Август 17'!Q50+'Сентябрь 17'!Q53+'Октябрь 17'!Q53</f>
        <v>388</v>
      </c>
      <c r="R53" s="17">
        <f>'Январь 17'!R44+'Февраль 17'!R44+'Март 17'!R44+'Апрель 17'!R44+'Май 17'!R47+'Июнь 17'!R47+'Июль 17'!R47+'Август 17'!R50+'Сентябрь 17'!R53+'Октябрь 17'!R53</f>
        <v>332</v>
      </c>
      <c r="S53" s="17">
        <f>'Январь 17'!S44+'Февраль 17'!S44+'Март 17'!S44+'Апрель 17'!S44+'Май 17'!S47+'Июнь 17'!S47+'Июль 17'!S47+'Август 17'!S50+'Сентябрь 17'!S53+'Октябрь 17'!S53</f>
        <v>210</v>
      </c>
      <c r="T53" s="17">
        <f>'Январь 17'!T44+'Февраль 17'!T44+'Март 17'!T44+'Апрель 17'!T44+'Май 17'!T47+'Июнь 17'!T47+'Июль 17'!T47+'Август 17'!T50+'Сентябрь 17'!T53+'Октябрь 17'!T53</f>
        <v>47</v>
      </c>
      <c r="U53" s="17">
        <f>'Январь 17'!U44+'Февраль 17'!U44+'Март 17'!U44+'Апрель 17'!U44+'Май 17'!U47+'Июнь 17'!U47+'Июль 17'!U47+'Август 17'!U50+'Сентябрь 17'!U53+'Октябрь 17'!U53</f>
        <v>4</v>
      </c>
      <c r="V53" s="17">
        <f>'Январь 17'!V44+'Февраль 17'!V44+'Март 17'!V44+'Апрель 17'!V44+'Май 17'!V47+'Июнь 17'!V47+'Июль 17'!V47+'Август 17'!V50+'Сентябрь 17'!V53+'Октябрь 17'!V53</f>
        <v>143</v>
      </c>
    </row>
    <row r="54" spans="1:22" s="97" customFormat="1" ht="14.25" x14ac:dyDescent="0.2">
      <c r="A54" s="107">
        <v>8</v>
      </c>
      <c r="B54" s="108" t="s">
        <v>27</v>
      </c>
      <c r="C54" s="109">
        <f t="shared" ref="C54:V54" si="9">SUM(C46:C53)</f>
        <v>165222</v>
      </c>
      <c r="D54" s="109">
        <f>SUM(D46:D53)</f>
        <v>25421</v>
      </c>
      <c r="E54" s="109">
        <f t="shared" si="9"/>
        <v>6670</v>
      </c>
      <c r="F54" s="109">
        <f t="shared" si="9"/>
        <v>3342</v>
      </c>
      <c r="G54" s="109">
        <f t="shared" si="9"/>
        <v>2843</v>
      </c>
      <c r="H54" s="109">
        <f t="shared" si="9"/>
        <v>2761</v>
      </c>
      <c r="I54" s="109">
        <f t="shared" si="9"/>
        <v>3394</v>
      </c>
      <c r="J54" s="109">
        <f t="shared" si="9"/>
        <v>7453</v>
      </c>
      <c r="K54" s="109">
        <f t="shared" si="9"/>
        <v>32039</v>
      </c>
      <c r="L54" s="109">
        <f t="shared" si="9"/>
        <v>16330</v>
      </c>
      <c r="M54" s="109">
        <f t="shared" si="9"/>
        <v>5910</v>
      </c>
      <c r="N54" s="109">
        <f t="shared" si="9"/>
        <v>6767</v>
      </c>
      <c r="O54" s="109">
        <f t="shared" si="9"/>
        <v>593</v>
      </c>
      <c r="P54" s="109">
        <f t="shared" si="9"/>
        <v>24989</v>
      </c>
      <c r="Q54" s="109">
        <f t="shared" si="9"/>
        <v>9204</v>
      </c>
      <c r="R54" s="109">
        <f t="shared" si="9"/>
        <v>6241</v>
      </c>
      <c r="S54" s="109">
        <f t="shared" si="9"/>
        <v>5013</v>
      </c>
      <c r="T54" s="109">
        <f t="shared" si="9"/>
        <v>1228</v>
      </c>
      <c r="U54" s="109">
        <f t="shared" si="9"/>
        <v>1867</v>
      </c>
      <c r="V54" s="109">
        <f t="shared" si="9"/>
        <v>3157</v>
      </c>
    </row>
    <row r="55" spans="1:22" x14ac:dyDescent="0.25">
      <c r="A55" s="8"/>
      <c r="B55" s="116" t="s">
        <v>9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</row>
    <row r="56" spans="1:22" ht="34.5" customHeight="1" x14ac:dyDescent="0.25">
      <c r="A56" s="8">
        <v>32</v>
      </c>
      <c r="B56" s="93" t="s">
        <v>37</v>
      </c>
      <c r="C56" s="17">
        <f>SUM(D56:V56)</f>
        <v>210</v>
      </c>
      <c r="D56" s="17">
        <f>'Январь 17'!D47+'Февраль 17'!D47+'Март 17'!D47+'Апрель 17'!D47+'Май 17'!D50+'Июнь 17'!D50+'Июль 17'!D50+'Август 17'!D53+'Сентябрь 17'!D56+'Октябрь 17'!D56</f>
        <v>11</v>
      </c>
      <c r="E56" s="17">
        <f>'Январь 17'!E47+'Февраль 17'!E47+'Март 17'!E47+'Апрель 17'!E47+'Май 17'!E50+'Июнь 17'!E50+'Июль 17'!E50+'Август 17'!E53+'Сентябрь 17'!E56+'Октябрь 17'!E56</f>
        <v>5</v>
      </c>
      <c r="F56" s="17">
        <f>'Январь 17'!F47+'Февраль 17'!F47+'Март 17'!F47+'Апрель 17'!F47+'Май 17'!F50+'Июнь 17'!F50+'Июль 17'!F50+'Август 17'!F53+'Сентябрь 17'!F56+'Октябрь 17'!F56</f>
        <v>0</v>
      </c>
      <c r="G56" s="17">
        <f>'Январь 17'!G47+'Февраль 17'!G47+'Март 17'!G47+'Апрель 17'!G47+'Май 17'!G50+'Июнь 17'!G50+'Июль 17'!G50+'Август 17'!G53+'Сентябрь 17'!G56+'Октябрь 17'!G56</f>
        <v>0</v>
      </c>
      <c r="H56" s="17">
        <f>'Январь 17'!H47+'Февраль 17'!H47+'Март 17'!H47+'Апрель 17'!H47+'Май 17'!H50+'Июнь 17'!H50+'Июль 17'!H50+'Август 17'!H53+'Сентябрь 17'!H56+'Октябрь 17'!H56</f>
        <v>11</v>
      </c>
      <c r="I56" s="17">
        <f>'Январь 17'!I47+'Февраль 17'!I47+'Март 17'!I47+'Апрель 17'!I47+'Май 17'!I50+'Июнь 17'!I50+'Июль 17'!I50+'Август 17'!I53+'Сентябрь 17'!I56+'Октябрь 17'!I56</f>
        <v>2</v>
      </c>
      <c r="J56" s="17">
        <f>'Январь 17'!J47+'Февраль 17'!J47+'Март 17'!J47+'Апрель 17'!J47+'Май 17'!J50+'Июнь 17'!J50+'Июль 17'!J50+'Август 17'!J53+'Сентябрь 17'!J56+'Октябрь 17'!J56</f>
        <v>50</v>
      </c>
      <c r="K56" s="17">
        <f>'Январь 17'!K47+'Февраль 17'!K47+'Март 17'!K47+'Апрель 17'!K47+'Май 17'!K50+'Июнь 17'!K50+'Июль 17'!K50+'Август 17'!K53+'Сентябрь 17'!K56+'Октябрь 17'!K56</f>
        <v>23</v>
      </c>
      <c r="L56" s="17">
        <f>'Январь 17'!L47+'Февраль 17'!L47+'Март 17'!L47+'Апрель 17'!L47+'Май 17'!L50+'Июнь 17'!L50+'Июль 17'!L50+'Август 17'!L53+'Сентябрь 17'!L56+'Октябрь 17'!L56</f>
        <v>7</v>
      </c>
      <c r="M56" s="17">
        <f>'Январь 17'!M47+'Февраль 17'!M47+'Март 17'!M47+'Апрель 17'!M47+'Май 17'!M50+'Июнь 17'!M50+'Июль 17'!M50+'Август 17'!M53+'Сентябрь 17'!M56+'Октябрь 17'!M56</f>
        <v>0</v>
      </c>
      <c r="N56" s="17">
        <f>'Январь 17'!N47+'Февраль 17'!N47+'Март 17'!N47+'Апрель 17'!N47+'Май 17'!N50+'Июнь 17'!N50+'Июль 17'!N50+'Август 17'!N53+'Сентябрь 17'!N56+'Октябрь 17'!N56</f>
        <v>7</v>
      </c>
      <c r="O56" s="17">
        <f>'Январь 17'!O47+'Февраль 17'!O47+'Март 17'!O47+'Апрель 17'!O47+'Май 17'!O50+'Июнь 17'!O50+'Июль 17'!O50+'Август 17'!O53+'Сентябрь 17'!O56+'Октябрь 17'!O56</f>
        <v>0</v>
      </c>
      <c r="P56" s="17">
        <f>'Январь 17'!P47+'Февраль 17'!P47+'Март 17'!P47+'Апрель 17'!P47+'Май 17'!P50+'Июнь 17'!P50+'Июль 17'!P50+'Август 17'!P53+'Сентябрь 17'!P56+'Октябрь 17'!P56</f>
        <v>49</v>
      </c>
      <c r="Q56" s="17">
        <f>'Январь 17'!Q47+'Февраль 17'!Q47+'Март 17'!Q47+'Апрель 17'!Q47+'Май 17'!Q50+'Июнь 17'!Q50+'Июль 17'!Q50+'Август 17'!Q53+'Сентябрь 17'!Q56+'Октябрь 17'!Q56</f>
        <v>3</v>
      </c>
      <c r="R56" s="17">
        <f>'Январь 17'!R47+'Февраль 17'!R47+'Март 17'!R47+'Апрель 17'!R47+'Май 17'!R50+'Июнь 17'!R50+'Июль 17'!R50+'Август 17'!R53+'Сентябрь 17'!R56+'Октябрь 17'!R56</f>
        <v>22</v>
      </c>
      <c r="S56" s="17">
        <f>'Январь 17'!S47+'Февраль 17'!S47+'Март 17'!S47+'Апрель 17'!S47+'Май 17'!S50+'Июнь 17'!S50+'Июль 17'!S50+'Август 17'!S53+'Сентябрь 17'!S56+'Октябрь 17'!S56</f>
        <v>10</v>
      </c>
      <c r="T56" s="17">
        <f>'Январь 17'!T47+'Февраль 17'!T47+'Март 17'!T47+'Апрель 17'!T47+'Май 17'!T50+'Июнь 17'!T50+'Июль 17'!T50+'Август 17'!T53+'Сентябрь 17'!T56+'Октябрь 17'!T56</f>
        <v>0</v>
      </c>
      <c r="U56" s="17">
        <f>'Январь 17'!U47+'Февраль 17'!U47+'Март 17'!U47+'Апрель 17'!U47+'Май 17'!U50+'Июнь 17'!U50+'Июль 17'!U50+'Август 17'!U53+'Сентябрь 17'!U56+'Октябрь 17'!U56</f>
        <v>9</v>
      </c>
      <c r="V56" s="17">
        <f>'Январь 17'!V47+'Февраль 17'!V47+'Март 17'!V47+'Апрель 17'!V47+'Май 17'!V50+'Июнь 17'!V50+'Июль 17'!V50+'Август 17'!V53+'Сентябрь 17'!V56+'Октябрь 17'!V56</f>
        <v>1</v>
      </c>
    </row>
    <row r="57" spans="1:22" ht="44.25" customHeight="1" x14ac:dyDescent="0.25">
      <c r="A57" s="8">
        <v>33</v>
      </c>
      <c r="B57" s="23" t="s">
        <v>119</v>
      </c>
      <c r="C57" s="17">
        <f>SUM(D57:V57)</f>
        <v>10</v>
      </c>
      <c r="D57" s="17">
        <f>'Январь 17'!D48+'Февраль 17'!D48+'Март 17'!D48+'Апрель 17'!D48+'Май 17'!D51+'Июнь 17'!D51+'Июль 17'!D51+'Август 17'!D54+'Сентябрь 17'!D57+'Октябрь 17'!D57</f>
        <v>0</v>
      </c>
      <c r="E57" s="17">
        <f>'Январь 17'!E48+'Февраль 17'!E48+'Март 17'!E48+'Апрель 17'!E48+'Май 17'!E51+'Июнь 17'!E51+'Июль 17'!E51+'Август 17'!E54+'Сентябрь 17'!E57+'Октябрь 17'!E57</f>
        <v>0</v>
      </c>
      <c r="F57" s="17">
        <f>'Январь 17'!F48+'Февраль 17'!F48+'Март 17'!F48+'Апрель 17'!F48+'Май 17'!F51+'Июнь 17'!F51+'Июль 17'!F51+'Август 17'!F54+'Сентябрь 17'!F57+'Октябрь 17'!F57</f>
        <v>0</v>
      </c>
      <c r="G57" s="17">
        <f>'Январь 17'!G48+'Февраль 17'!G48+'Март 17'!G48+'Апрель 17'!G48+'Май 17'!G51+'Июнь 17'!G51+'Июль 17'!G51+'Август 17'!G54+'Сентябрь 17'!G57+'Октябрь 17'!G57</f>
        <v>0</v>
      </c>
      <c r="H57" s="17">
        <f>'Январь 17'!H48+'Февраль 17'!H48+'Март 17'!H48+'Апрель 17'!H48+'Май 17'!H51+'Июнь 17'!H51+'Июль 17'!H51+'Август 17'!H54+'Сентябрь 17'!H57+'Октябрь 17'!H57</f>
        <v>1</v>
      </c>
      <c r="I57" s="17">
        <f>'Январь 17'!I48+'Февраль 17'!I48+'Март 17'!I48+'Апрель 17'!I48+'Май 17'!I51+'Июнь 17'!I51+'Июль 17'!I51+'Август 17'!I54+'Сентябрь 17'!I57+'Октябрь 17'!I57</f>
        <v>0</v>
      </c>
      <c r="J57" s="17">
        <f>'Январь 17'!J48+'Февраль 17'!J48+'Март 17'!J48+'Апрель 17'!J48+'Май 17'!J51+'Июнь 17'!J51+'Июль 17'!J51+'Август 17'!J54+'Сентябрь 17'!J57+'Октябрь 17'!J57</f>
        <v>4</v>
      </c>
      <c r="K57" s="17">
        <f>'Январь 17'!K48+'Февраль 17'!K48+'Март 17'!K48+'Апрель 17'!K48+'Май 17'!K51+'Июнь 17'!K51+'Июль 17'!K51+'Август 17'!K54+'Сентябрь 17'!K57+'Октябрь 17'!K57</f>
        <v>0</v>
      </c>
      <c r="L57" s="17">
        <f>'Январь 17'!L48+'Февраль 17'!L48+'Март 17'!L48+'Апрель 17'!L48+'Май 17'!L51+'Июнь 17'!L51+'Июль 17'!L51+'Август 17'!L54+'Сентябрь 17'!L57+'Октябрь 17'!L57</f>
        <v>0</v>
      </c>
      <c r="M57" s="17">
        <f>'Январь 17'!M48+'Февраль 17'!M48+'Март 17'!M48+'Апрель 17'!M48+'Май 17'!M51+'Июнь 17'!M51+'Июль 17'!M51+'Август 17'!M54+'Сентябрь 17'!M57+'Октябрь 17'!M57</f>
        <v>0</v>
      </c>
      <c r="N57" s="17">
        <f>'Январь 17'!N48+'Февраль 17'!N48+'Март 17'!N48+'Апрель 17'!N48+'Май 17'!N51+'Июнь 17'!N51+'Июль 17'!N51+'Август 17'!N54+'Сентябрь 17'!N57+'Октябрь 17'!N57</f>
        <v>0</v>
      </c>
      <c r="O57" s="17">
        <f>'Январь 17'!O48+'Февраль 17'!O48+'Март 17'!O48+'Апрель 17'!O48+'Май 17'!O51+'Июнь 17'!O51+'Июль 17'!O51+'Август 17'!O54+'Сентябрь 17'!O57+'Октябрь 17'!O57</f>
        <v>0</v>
      </c>
      <c r="P57" s="17">
        <f>'Январь 17'!P48+'Февраль 17'!P48+'Март 17'!P48+'Апрель 17'!P48+'Май 17'!P51+'Июнь 17'!P51+'Июль 17'!P51+'Август 17'!P54+'Сентябрь 17'!P57+'Октябрь 17'!P57</f>
        <v>1</v>
      </c>
      <c r="Q57" s="17">
        <f>'Январь 17'!Q48+'Февраль 17'!Q48+'Март 17'!Q48+'Апрель 17'!Q48+'Май 17'!Q51+'Июнь 17'!Q51+'Июль 17'!Q51+'Август 17'!Q54+'Сентябрь 17'!Q57+'Октябрь 17'!Q57</f>
        <v>1</v>
      </c>
      <c r="R57" s="17">
        <f>'Январь 17'!R48+'Февраль 17'!R48+'Март 17'!R48+'Апрель 17'!R48+'Май 17'!R51+'Июнь 17'!R51+'Июль 17'!R51+'Август 17'!R54+'Сентябрь 17'!R57+'Октябрь 17'!R57</f>
        <v>0</v>
      </c>
      <c r="S57" s="17">
        <f>'Январь 17'!S48+'Февраль 17'!S48+'Март 17'!S48+'Апрель 17'!S48+'Май 17'!S51+'Июнь 17'!S51+'Июль 17'!S51+'Август 17'!S54+'Сентябрь 17'!S57+'Октябрь 17'!S57</f>
        <v>0</v>
      </c>
      <c r="T57" s="17">
        <f>'Январь 17'!T48+'Февраль 17'!T48+'Март 17'!T48+'Апрель 17'!T48+'Май 17'!T51+'Июнь 17'!T51+'Июль 17'!T51+'Август 17'!T54+'Сентябрь 17'!T57+'Октябрь 17'!T57</f>
        <v>0</v>
      </c>
      <c r="U57" s="17">
        <f>'Январь 17'!U48+'Февраль 17'!U48+'Март 17'!U48+'Апрель 17'!U48+'Май 17'!U51+'Июнь 17'!U51+'Июль 17'!U51+'Август 17'!U54+'Сентябрь 17'!U57+'Октябрь 17'!U57</f>
        <v>3</v>
      </c>
      <c r="V57" s="17">
        <f>'Январь 17'!V48+'Февраль 17'!V48+'Март 17'!V48+'Апрель 17'!V48+'Май 17'!V51+'Июнь 17'!V51+'Июль 17'!V51+'Август 17'!V54+'Сентябрь 17'!V57+'Октябрь 17'!V57</f>
        <v>0</v>
      </c>
    </row>
    <row r="58" spans="1:22" ht="62.25" customHeight="1" x14ac:dyDescent="0.25">
      <c r="A58" s="8"/>
      <c r="B58" s="23" t="s">
        <v>120</v>
      </c>
      <c r="C58" s="17">
        <f>SUM(D58:V58)</f>
        <v>2</v>
      </c>
      <c r="D58" s="17">
        <f>'Январь 17'!D49+'Февраль 17'!D49+'Март 17'!D49+'Апрель 17'!D49+'Май 17'!D52+'Июнь 17'!D52+'Июль 17'!D52+'Август 17'!D55+'Сентябрь 17'!D58+'Октябрь 17'!D58</f>
        <v>0</v>
      </c>
      <c r="E58" s="17">
        <f>'Январь 17'!E49+'Февраль 17'!E49+'Март 17'!E49+'Апрель 17'!E49+'Май 17'!E52+'Июнь 17'!E52+'Июль 17'!E52+'Август 17'!E55+'Сентябрь 17'!E58+'Октябрь 17'!E58</f>
        <v>0</v>
      </c>
      <c r="F58" s="17">
        <f>'Январь 17'!F49+'Февраль 17'!F49+'Март 17'!F49+'Апрель 17'!F49+'Май 17'!F52+'Июнь 17'!F52+'Июль 17'!F52+'Август 17'!F55+'Сентябрь 17'!F58+'Октябрь 17'!F58</f>
        <v>0</v>
      </c>
      <c r="G58" s="17">
        <f>'Январь 17'!G49+'Февраль 17'!G49+'Март 17'!G49+'Апрель 17'!G49+'Май 17'!G52+'Июнь 17'!G52+'Июль 17'!G52+'Август 17'!G55+'Сентябрь 17'!G58+'Октябрь 17'!G58</f>
        <v>0</v>
      </c>
      <c r="H58" s="17">
        <f>'Январь 17'!H49+'Февраль 17'!H49+'Март 17'!H49+'Апрель 17'!H49+'Май 17'!H52+'Июнь 17'!H52+'Июль 17'!H52+'Август 17'!H55+'Сентябрь 17'!H58+'Октябрь 17'!H58</f>
        <v>1</v>
      </c>
      <c r="I58" s="17">
        <f>'Январь 17'!I49+'Февраль 17'!I49+'Март 17'!I49+'Апрель 17'!I49+'Май 17'!I52+'Июнь 17'!I52+'Июль 17'!I52+'Август 17'!I55+'Сентябрь 17'!I58+'Октябрь 17'!I58</f>
        <v>0</v>
      </c>
      <c r="J58" s="17">
        <f>'Январь 17'!J49+'Февраль 17'!J49+'Март 17'!J49+'Апрель 17'!J49+'Май 17'!J52+'Июнь 17'!J52+'Июль 17'!J52+'Август 17'!J55+'Сентябрь 17'!J58+'Октябрь 17'!J58</f>
        <v>0</v>
      </c>
      <c r="K58" s="17">
        <f>'Январь 17'!K49+'Февраль 17'!K49+'Март 17'!K49+'Апрель 17'!K49+'Май 17'!K52+'Июнь 17'!K52+'Июль 17'!K52+'Август 17'!K55+'Сентябрь 17'!K58+'Октябрь 17'!K58</f>
        <v>0</v>
      </c>
      <c r="L58" s="17">
        <f>'Январь 17'!L49+'Февраль 17'!L49+'Март 17'!L49+'Апрель 17'!L49+'Май 17'!L52+'Июнь 17'!L52+'Июль 17'!L52+'Август 17'!L55+'Сентябрь 17'!L58+'Октябрь 17'!L58</f>
        <v>0</v>
      </c>
      <c r="M58" s="17">
        <f>'Январь 17'!M49+'Февраль 17'!M49+'Март 17'!M49+'Апрель 17'!M49+'Май 17'!M52+'Июнь 17'!M52+'Июль 17'!M52+'Август 17'!M55+'Сентябрь 17'!M58+'Октябрь 17'!M58</f>
        <v>0</v>
      </c>
      <c r="N58" s="17">
        <f>'Январь 17'!N49+'Февраль 17'!N49+'Март 17'!N49+'Апрель 17'!N49+'Май 17'!N52+'Июнь 17'!N52+'Июль 17'!N52+'Август 17'!N55+'Сентябрь 17'!N58+'Октябрь 17'!N58</f>
        <v>0</v>
      </c>
      <c r="O58" s="17">
        <f>'Январь 17'!O49+'Февраль 17'!O49+'Март 17'!O49+'Апрель 17'!O49+'Май 17'!O52+'Июнь 17'!O52+'Июль 17'!O52+'Август 17'!O55+'Сентябрь 17'!O58+'Октябрь 17'!O58</f>
        <v>0</v>
      </c>
      <c r="P58" s="17">
        <f>'Январь 17'!P49+'Февраль 17'!P49+'Март 17'!P49+'Апрель 17'!P49+'Май 17'!P52+'Июнь 17'!P52+'Июль 17'!P52+'Август 17'!P55+'Сентябрь 17'!P58+'Октябрь 17'!P58</f>
        <v>1</v>
      </c>
      <c r="Q58" s="17">
        <f>'Январь 17'!Q49+'Февраль 17'!Q49+'Март 17'!Q49+'Апрель 17'!Q49+'Май 17'!Q52+'Июнь 17'!Q52+'Июль 17'!Q52+'Август 17'!Q55+'Сентябрь 17'!Q58+'Октябрь 17'!Q58</f>
        <v>0</v>
      </c>
      <c r="R58" s="17">
        <f>'Январь 17'!R49+'Февраль 17'!R49+'Март 17'!R49+'Апрель 17'!R49+'Май 17'!R52+'Июнь 17'!R52+'Июль 17'!R52+'Август 17'!R55+'Сентябрь 17'!R58+'Октябрь 17'!R58</f>
        <v>0</v>
      </c>
      <c r="S58" s="17">
        <f>'Январь 17'!S49+'Февраль 17'!S49+'Март 17'!S49+'Апрель 17'!S49+'Май 17'!S52+'Июнь 17'!S52+'Июль 17'!S52+'Август 17'!S55+'Сентябрь 17'!S58+'Октябрь 17'!S58</f>
        <v>0</v>
      </c>
      <c r="T58" s="17">
        <f>'Январь 17'!T49+'Февраль 17'!T49+'Март 17'!T49+'Апрель 17'!T49+'Май 17'!T52+'Июнь 17'!T52+'Июль 17'!T52+'Август 17'!T55+'Сентябрь 17'!T58+'Октябрь 17'!T58</f>
        <v>0</v>
      </c>
      <c r="U58" s="17">
        <f>'Январь 17'!U49+'Февраль 17'!U49+'Март 17'!U49+'Апрель 17'!U49+'Май 17'!U52+'Июнь 17'!U52+'Июль 17'!U52+'Август 17'!U55+'Сентябрь 17'!U58+'Октябрь 17'!U58</f>
        <v>0</v>
      </c>
      <c r="V58" s="17">
        <f>'Январь 17'!V49+'Февраль 17'!V49+'Март 17'!V49+'Апрель 17'!V49+'Май 17'!V52+'Июнь 17'!V52+'Июль 17'!V52+'Август 17'!V55+'Сентябрь 17'!V58+'Октябрь 17'!V58</f>
        <v>0</v>
      </c>
    </row>
    <row r="59" spans="1:22" s="97" customFormat="1" ht="14.25" x14ac:dyDescent="0.2">
      <c r="A59" s="107">
        <v>2</v>
      </c>
      <c r="B59" s="108" t="s">
        <v>27</v>
      </c>
      <c r="C59" s="109">
        <f t="shared" ref="C59:V59" si="10">SUM(C56:C58)</f>
        <v>222</v>
      </c>
      <c r="D59" s="109">
        <f>SUM(D56:D58)</f>
        <v>11</v>
      </c>
      <c r="E59" s="109">
        <f t="shared" si="10"/>
        <v>5</v>
      </c>
      <c r="F59" s="109">
        <f t="shared" si="10"/>
        <v>0</v>
      </c>
      <c r="G59" s="109">
        <f t="shared" si="10"/>
        <v>0</v>
      </c>
      <c r="H59" s="109">
        <f t="shared" si="10"/>
        <v>13</v>
      </c>
      <c r="I59" s="109">
        <f t="shared" si="10"/>
        <v>2</v>
      </c>
      <c r="J59" s="109">
        <f t="shared" si="10"/>
        <v>54</v>
      </c>
      <c r="K59" s="109">
        <f t="shared" si="10"/>
        <v>23</v>
      </c>
      <c r="L59" s="109">
        <f t="shared" si="10"/>
        <v>7</v>
      </c>
      <c r="M59" s="109">
        <f t="shared" si="10"/>
        <v>0</v>
      </c>
      <c r="N59" s="109">
        <f t="shared" si="10"/>
        <v>7</v>
      </c>
      <c r="O59" s="109">
        <f t="shared" si="10"/>
        <v>0</v>
      </c>
      <c r="P59" s="109">
        <f t="shared" si="10"/>
        <v>51</v>
      </c>
      <c r="Q59" s="109">
        <f t="shared" si="10"/>
        <v>4</v>
      </c>
      <c r="R59" s="109">
        <f t="shared" si="10"/>
        <v>22</v>
      </c>
      <c r="S59" s="109">
        <f t="shared" si="10"/>
        <v>10</v>
      </c>
      <c r="T59" s="109">
        <f t="shared" si="10"/>
        <v>0</v>
      </c>
      <c r="U59" s="109">
        <f t="shared" si="10"/>
        <v>12</v>
      </c>
      <c r="V59" s="109">
        <f t="shared" si="10"/>
        <v>1</v>
      </c>
    </row>
    <row r="60" spans="1:22" ht="27" customHeight="1" x14ac:dyDescent="0.25">
      <c r="A60" s="8"/>
      <c r="B60" s="116" t="s">
        <v>51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</row>
    <row r="61" spans="1:22" ht="48" customHeight="1" x14ac:dyDescent="0.25">
      <c r="A61" s="8">
        <v>34</v>
      </c>
      <c r="B61" s="23" t="s">
        <v>239</v>
      </c>
      <c r="C61" s="17">
        <f>SUM(D61:V61)</f>
        <v>177973</v>
      </c>
      <c r="D61" s="17">
        <f>'Январь 17'!D52+'Февраль 17'!D52+'Март 17'!D52+'Апрель 17'!D52+'Май 17'!D55+'Июнь 17'!D55+'Июль 17'!D55+'Август 17'!D58+'Сентябрь 17'!D61+'Октябрь 17'!D61</f>
        <v>27901</v>
      </c>
      <c r="E61" s="17">
        <f>'Январь 17'!E52+'Февраль 17'!E52+'Март 17'!E52+'Апрель 17'!E52+'Май 17'!E55+'Июнь 17'!E55+'Июль 17'!E55+'Август 17'!E58+'Сентябрь 17'!E61+'Октябрь 17'!E61</f>
        <v>6758</v>
      </c>
      <c r="F61" s="17">
        <f>'Январь 17'!F52+'Февраль 17'!F52+'Март 17'!F52+'Апрель 17'!F52+'Май 17'!F55+'Июнь 17'!F55+'Июль 17'!F55+'Август 17'!F58+'Сентябрь 17'!F61+'Октябрь 17'!F61</f>
        <v>2988</v>
      </c>
      <c r="G61" s="17">
        <f>'Январь 17'!G52+'Февраль 17'!G52+'Март 17'!G52+'Апрель 17'!G52+'Май 17'!G55+'Июнь 17'!G55+'Июль 17'!G55+'Август 17'!G58+'Сентябрь 17'!G61+'Октябрь 17'!G61</f>
        <v>928</v>
      </c>
      <c r="H61" s="17">
        <f>'Январь 17'!H52+'Февраль 17'!H52+'Март 17'!H52+'Апрель 17'!H52+'Май 17'!H55+'Июнь 17'!H55+'Июль 17'!H55+'Август 17'!H58+'Сентябрь 17'!H61+'Октябрь 17'!H61</f>
        <v>3717</v>
      </c>
      <c r="I61" s="17">
        <f>'Январь 17'!I52+'Февраль 17'!I52+'Март 17'!I52+'Апрель 17'!I52+'Май 17'!I55+'Июнь 17'!I55+'Июль 17'!I55+'Август 17'!I58+'Сентябрь 17'!I61+'Октябрь 17'!I61</f>
        <v>3159</v>
      </c>
      <c r="J61" s="17">
        <f>'Январь 17'!J52+'Февраль 17'!J52+'Март 17'!J52+'Апрель 17'!J52+'Май 17'!J55+'Июнь 17'!J55+'Июль 17'!J55+'Август 17'!J58+'Сентябрь 17'!J61+'Октябрь 17'!J61</f>
        <v>15495</v>
      </c>
      <c r="K61" s="17">
        <f>'Январь 17'!K52+'Февраль 17'!K52+'Март 17'!K52+'Апрель 17'!K52+'Май 17'!K55+'Июнь 17'!K55+'Июль 17'!K55+'Август 17'!K58+'Сентябрь 17'!K61+'Октябрь 17'!K61</f>
        <v>28163</v>
      </c>
      <c r="L61" s="17">
        <f>'Январь 17'!L52+'Февраль 17'!L52+'Март 17'!L52+'Апрель 17'!L52+'Май 17'!L55+'Июнь 17'!L55+'Июль 17'!L55+'Август 17'!L58+'Сентябрь 17'!L61+'Октябрь 17'!L61</f>
        <v>12998</v>
      </c>
      <c r="M61" s="17">
        <f>'Январь 17'!M52+'Февраль 17'!M52+'Март 17'!M52+'Апрель 17'!M52+'Май 17'!M55+'Июнь 17'!M55+'Июль 17'!M55+'Август 17'!M58+'Сентябрь 17'!M61+'Октябрь 17'!M61</f>
        <v>2450</v>
      </c>
      <c r="N61" s="17">
        <f>'Январь 17'!N52+'Февраль 17'!N52+'Март 17'!N52+'Апрель 17'!N52+'Май 17'!N55+'Июнь 17'!N55+'Июль 17'!N55+'Август 17'!N58+'Сентябрь 17'!N61+'Октябрь 17'!N61</f>
        <v>4802</v>
      </c>
      <c r="O61" s="17">
        <f>'Январь 17'!O52+'Февраль 17'!O52+'Март 17'!O52+'Апрель 17'!O52+'Май 17'!O55+'Июнь 17'!O55+'Июль 17'!O55+'Август 17'!O58+'Сентябрь 17'!O61+'Октябрь 17'!O61</f>
        <v>1404</v>
      </c>
      <c r="P61" s="17">
        <f>'Январь 17'!P52+'Февраль 17'!P52+'Март 17'!P52+'Апрель 17'!P52+'Май 17'!P55+'Июнь 17'!P55+'Июль 17'!P55+'Август 17'!P58+'Сентябрь 17'!P61+'Октябрь 17'!P61</f>
        <v>29165</v>
      </c>
      <c r="Q61" s="17">
        <f>'Январь 17'!Q52+'Февраль 17'!Q52+'Март 17'!Q52+'Апрель 17'!Q52+'Май 17'!Q55+'Июнь 17'!Q55+'Июль 17'!Q55+'Август 17'!Q58+'Сентябрь 17'!Q61+'Октябрь 17'!Q61</f>
        <v>9466</v>
      </c>
      <c r="R61" s="17">
        <f>'Январь 17'!R52+'Февраль 17'!R52+'Март 17'!R52+'Апрель 17'!R52+'Май 17'!R55+'Июнь 17'!R55+'Июль 17'!R55+'Август 17'!R58+'Сентябрь 17'!R61+'Октябрь 17'!R61</f>
        <v>8542</v>
      </c>
      <c r="S61" s="17">
        <f>'Январь 17'!S52+'Февраль 17'!S52+'Март 17'!S52+'Апрель 17'!S52+'Май 17'!S55+'Июнь 17'!S55+'Июль 17'!S55+'Август 17'!S58+'Сентябрь 17'!S61+'Октябрь 17'!S61</f>
        <v>14727</v>
      </c>
      <c r="T61" s="17">
        <f>'Январь 17'!T52+'Февраль 17'!T52+'Март 17'!T52+'Апрель 17'!T52+'Май 17'!T55+'Июнь 17'!T55+'Июль 17'!T55+'Август 17'!T58+'Сентябрь 17'!T61+'Октябрь 17'!T61</f>
        <v>1005</v>
      </c>
      <c r="U61" s="17">
        <f>'Январь 17'!U52+'Февраль 17'!U52+'Март 17'!U52+'Апрель 17'!U52+'Май 17'!U55+'Июнь 17'!U55+'Июль 17'!U55+'Август 17'!U58+'Сентябрь 17'!U61+'Октябрь 17'!U61</f>
        <v>2780</v>
      </c>
      <c r="V61" s="17">
        <f>'Январь 17'!V52+'Февраль 17'!V52+'Март 17'!V52+'Апрель 17'!V52+'Май 17'!V55+'Июнь 17'!V55+'Июль 17'!V55+'Август 17'!V58+'Сентябрь 17'!V61+'Октябрь 17'!V61</f>
        <v>1525</v>
      </c>
    </row>
    <row r="62" spans="1:22" ht="33" customHeight="1" x14ac:dyDescent="0.25">
      <c r="A62" s="8">
        <v>35</v>
      </c>
      <c r="B62" s="23" t="s">
        <v>240</v>
      </c>
      <c r="C62" s="17">
        <f>SUM(D62:V62)</f>
        <v>71663</v>
      </c>
      <c r="D62" s="17">
        <f>'Январь 17'!D53+'Февраль 17'!D53+'Март 17'!D53+'Апрель 17'!D53+'Май 17'!D56+'Июнь 17'!D56+'Июль 17'!D56+'Август 17'!D59+'Сентябрь 17'!D62+'Октябрь 17'!D62</f>
        <v>6820</v>
      </c>
      <c r="E62" s="17">
        <f>'Январь 17'!E53+'Февраль 17'!E53+'Март 17'!E53+'Апрель 17'!E53+'Май 17'!E56+'Июнь 17'!E56+'Июль 17'!E56+'Август 17'!E59+'Сентябрь 17'!E62+'Октябрь 17'!E62</f>
        <v>4305</v>
      </c>
      <c r="F62" s="17">
        <f>'Январь 17'!F53+'Февраль 17'!F53+'Март 17'!F53+'Апрель 17'!F53+'Май 17'!F56+'Июнь 17'!F56+'Июль 17'!F56+'Август 17'!F59+'Сентябрь 17'!F62+'Октябрь 17'!F62</f>
        <v>2129</v>
      </c>
      <c r="G62" s="17">
        <f>'Январь 17'!G53+'Февраль 17'!G53+'Март 17'!G53+'Апрель 17'!G53+'Май 17'!G56+'Июнь 17'!G56+'Июль 17'!G56+'Август 17'!G59+'Сентябрь 17'!G62+'Октябрь 17'!G62</f>
        <v>477</v>
      </c>
      <c r="H62" s="17">
        <f>'Январь 17'!H53+'Февраль 17'!H53+'Март 17'!H53+'Апрель 17'!H53+'Май 17'!H56+'Июнь 17'!H56+'Июль 17'!H56+'Август 17'!H59+'Сентябрь 17'!H62+'Октябрь 17'!H62</f>
        <v>155</v>
      </c>
      <c r="I62" s="17">
        <f>'Январь 17'!I53+'Февраль 17'!I53+'Март 17'!I53+'Апрель 17'!I53+'Май 17'!I56+'Июнь 17'!I56+'Июль 17'!I56+'Август 17'!I59+'Сентябрь 17'!I62+'Октябрь 17'!I62</f>
        <v>496</v>
      </c>
      <c r="J62" s="17">
        <f>'Январь 17'!J53+'Февраль 17'!J53+'Март 17'!J53+'Апрель 17'!J53+'Май 17'!J56+'Июнь 17'!J56+'Июль 17'!J56+'Август 17'!J59+'Сентябрь 17'!J62+'Октябрь 17'!J62</f>
        <v>6363</v>
      </c>
      <c r="K62" s="17">
        <f>'Январь 17'!K53+'Февраль 17'!K53+'Март 17'!K53+'Апрель 17'!K53+'Май 17'!K56+'Июнь 17'!K56+'Июль 17'!K56+'Август 17'!K59+'Сентябрь 17'!K62+'Октябрь 17'!K62</f>
        <v>13793</v>
      </c>
      <c r="L62" s="17">
        <f>'Январь 17'!L53+'Февраль 17'!L53+'Март 17'!L53+'Апрель 17'!L53+'Май 17'!L56+'Июнь 17'!L56+'Июль 17'!L56+'Август 17'!L59+'Сентябрь 17'!L62+'Октябрь 17'!L62</f>
        <v>11461</v>
      </c>
      <c r="M62" s="17">
        <f>'Январь 17'!M53+'Февраль 17'!M53+'Март 17'!M53+'Апрель 17'!M53+'Май 17'!M56+'Июнь 17'!M56+'Июль 17'!M56+'Август 17'!M59+'Сентябрь 17'!M62+'Октябрь 17'!M62</f>
        <v>1765</v>
      </c>
      <c r="N62" s="17">
        <f>'Январь 17'!N53+'Февраль 17'!N53+'Март 17'!N53+'Апрель 17'!N53+'Май 17'!N56+'Июнь 17'!N56+'Июль 17'!N56+'Август 17'!N59+'Сентябрь 17'!N62+'Октябрь 17'!N62</f>
        <v>1012</v>
      </c>
      <c r="O62" s="17">
        <f>'Январь 17'!O53+'Февраль 17'!O53+'Март 17'!O53+'Апрель 17'!O53+'Май 17'!O56+'Июнь 17'!O56+'Июль 17'!O56+'Август 17'!O59+'Сентябрь 17'!O62+'Октябрь 17'!O62</f>
        <v>225</v>
      </c>
      <c r="P62" s="17">
        <f>'Январь 17'!P53+'Февраль 17'!P53+'Март 17'!P53+'Апрель 17'!P53+'Май 17'!P56+'Июнь 17'!P56+'Июль 17'!P56+'Август 17'!P59+'Сентябрь 17'!P62+'Октябрь 17'!P62</f>
        <v>10049</v>
      </c>
      <c r="Q62" s="17">
        <f>'Январь 17'!Q53+'Февраль 17'!Q53+'Март 17'!Q53+'Апрель 17'!Q53+'Май 17'!Q56+'Июнь 17'!Q56+'Июль 17'!Q56+'Август 17'!Q59+'Сентябрь 17'!Q62+'Октябрь 17'!Q62</f>
        <v>4951</v>
      </c>
      <c r="R62" s="17">
        <f>'Январь 17'!R53+'Февраль 17'!R53+'Март 17'!R53+'Апрель 17'!R53+'Май 17'!R56+'Июнь 17'!R56+'Июль 17'!R56+'Август 17'!R59+'Сентябрь 17'!R62+'Октябрь 17'!R62</f>
        <v>2692</v>
      </c>
      <c r="S62" s="17">
        <f>'Январь 17'!S53+'Февраль 17'!S53+'Март 17'!S53+'Апрель 17'!S53+'Май 17'!S56+'Июнь 17'!S56+'Июль 17'!S56+'Август 17'!S59+'Сентябрь 17'!S62+'Октябрь 17'!S62</f>
        <v>3828</v>
      </c>
      <c r="T62" s="17">
        <f>'Январь 17'!T53+'Февраль 17'!T53+'Март 17'!T53+'Апрель 17'!T53+'Май 17'!T56+'Июнь 17'!T56+'Июль 17'!T56+'Август 17'!T59+'Сентябрь 17'!T62+'Октябрь 17'!T62</f>
        <v>95</v>
      </c>
      <c r="U62" s="17">
        <f>'Январь 17'!U53+'Февраль 17'!U53+'Март 17'!U53+'Апрель 17'!U53+'Май 17'!U56+'Июнь 17'!U56+'Июль 17'!U56+'Август 17'!U59+'Сентябрь 17'!U62+'Октябрь 17'!U62</f>
        <v>639</v>
      </c>
      <c r="V62" s="17">
        <f>'Январь 17'!V53+'Февраль 17'!V53+'Март 17'!V53+'Апрель 17'!V53+'Май 17'!V56+'Июнь 17'!V56+'Июль 17'!V56+'Август 17'!V59+'Сентябрь 17'!V62+'Октябрь 17'!V62</f>
        <v>408</v>
      </c>
    </row>
    <row r="63" spans="1:22" ht="120" customHeight="1" x14ac:dyDescent="0.25">
      <c r="A63" s="8">
        <v>36</v>
      </c>
      <c r="B63" s="23" t="s">
        <v>124</v>
      </c>
      <c r="C63" s="17">
        <f>SUM(D63:V63)</f>
        <v>33</v>
      </c>
      <c r="D63" s="17">
        <f>'Январь 17'!D54+'Февраль 17'!D54+'Март 17'!D54+'Апрель 17'!D54+'Май 17'!D57+'Июнь 17'!D57+'Июль 17'!D57+'Август 17'!D60+'Сентябрь 17'!D63+'Октябрь 17'!D63</f>
        <v>0</v>
      </c>
      <c r="E63" s="17">
        <f>'Январь 17'!E54+'Февраль 17'!E54+'Март 17'!E54+'Апрель 17'!E54+'Май 17'!E57+'Июнь 17'!E57+'Июль 17'!E57+'Август 17'!E60+'Сентябрь 17'!E63+'Октябрь 17'!E63</f>
        <v>0</v>
      </c>
      <c r="F63" s="17">
        <f>'Январь 17'!F54+'Февраль 17'!F54+'Март 17'!F54+'Апрель 17'!F54+'Май 17'!F57+'Июнь 17'!F57+'Июль 17'!F57+'Август 17'!F60+'Сентябрь 17'!F63+'Октябрь 17'!F63</f>
        <v>31</v>
      </c>
      <c r="G63" s="17">
        <f>'Январь 17'!G54+'Февраль 17'!G54+'Март 17'!G54+'Апрель 17'!G54+'Май 17'!G57+'Июнь 17'!G57+'Июль 17'!G57+'Август 17'!G60+'Сентябрь 17'!G63+'Октябрь 17'!G63</f>
        <v>0</v>
      </c>
      <c r="H63" s="17">
        <f>'Январь 17'!H54+'Февраль 17'!H54+'Март 17'!H54+'Апрель 17'!H54+'Май 17'!H57+'Июнь 17'!H57+'Июль 17'!H57+'Август 17'!H60+'Сентябрь 17'!H63+'Октябрь 17'!H63</f>
        <v>0</v>
      </c>
      <c r="I63" s="17">
        <f>'Январь 17'!I54+'Февраль 17'!I54+'Март 17'!I54+'Апрель 17'!I54+'Май 17'!I57+'Июнь 17'!I57+'Июль 17'!I57+'Август 17'!I60+'Сентябрь 17'!I63+'Октябрь 17'!I63</f>
        <v>0</v>
      </c>
      <c r="J63" s="17">
        <f>'Январь 17'!J54+'Февраль 17'!J54+'Март 17'!J54+'Апрель 17'!J54+'Май 17'!J57+'Июнь 17'!J57+'Июль 17'!J57+'Август 17'!J60+'Сентябрь 17'!J63+'Октябрь 17'!J63</f>
        <v>1</v>
      </c>
      <c r="K63" s="17">
        <f>'Январь 17'!K54+'Февраль 17'!K54+'Март 17'!K54+'Апрель 17'!K54+'Май 17'!K57+'Июнь 17'!K57+'Июль 17'!K57+'Август 17'!K60+'Сентябрь 17'!K63+'Октябрь 17'!K63</f>
        <v>0</v>
      </c>
      <c r="L63" s="17">
        <f>'Январь 17'!L54+'Февраль 17'!L54+'Март 17'!L54+'Апрель 17'!L54+'Май 17'!L57+'Июнь 17'!L57+'Июль 17'!L57+'Август 17'!L60+'Сентябрь 17'!L63+'Октябрь 17'!L63</f>
        <v>0</v>
      </c>
      <c r="M63" s="17">
        <f>'Январь 17'!M54+'Февраль 17'!M54+'Март 17'!M54+'Апрель 17'!M54+'Май 17'!M57+'Июнь 17'!M57+'Июль 17'!M57+'Август 17'!M60+'Сентябрь 17'!M63+'Октябрь 17'!M63</f>
        <v>0</v>
      </c>
      <c r="N63" s="17">
        <f>'Январь 17'!N54+'Февраль 17'!N54+'Март 17'!N54+'Апрель 17'!N54+'Май 17'!N57+'Июнь 17'!N57+'Июль 17'!N57+'Август 17'!N60+'Сентябрь 17'!N63+'Октябрь 17'!N63</f>
        <v>0</v>
      </c>
      <c r="O63" s="17">
        <f>'Январь 17'!O54+'Февраль 17'!O54+'Март 17'!O54+'Апрель 17'!O54+'Май 17'!O57+'Июнь 17'!O57+'Июль 17'!O57+'Август 17'!O60+'Сентябрь 17'!O63+'Октябрь 17'!O63</f>
        <v>0</v>
      </c>
      <c r="P63" s="17">
        <f>'Январь 17'!P54+'Февраль 17'!P54+'Март 17'!P54+'Апрель 17'!P54+'Май 17'!P57+'Июнь 17'!P57+'Июль 17'!P57+'Август 17'!P60+'Сентябрь 17'!P63+'Октябрь 17'!P63</f>
        <v>0</v>
      </c>
      <c r="Q63" s="17">
        <f>'Январь 17'!Q54+'Февраль 17'!Q54+'Март 17'!Q54+'Апрель 17'!Q54+'Май 17'!Q57+'Июнь 17'!Q57+'Июль 17'!Q57+'Август 17'!Q60+'Сентябрь 17'!Q63+'Октябрь 17'!Q63</f>
        <v>0</v>
      </c>
      <c r="R63" s="17">
        <f>'Январь 17'!R54+'Февраль 17'!R54+'Март 17'!R54+'Апрель 17'!R54+'Май 17'!R57+'Июнь 17'!R57+'Июль 17'!R57+'Август 17'!R60+'Сентябрь 17'!R63+'Октябрь 17'!R63</f>
        <v>0</v>
      </c>
      <c r="S63" s="17">
        <f>'Январь 17'!S54+'Февраль 17'!S54+'Март 17'!S54+'Апрель 17'!S54+'Май 17'!S57+'Июнь 17'!S57+'Июль 17'!S57+'Август 17'!S60+'Сентябрь 17'!S63+'Октябрь 17'!S63</f>
        <v>0</v>
      </c>
      <c r="T63" s="17">
        <f>'Январь 17'!T54+'Февраль 17'!T54+'Март 17'!T54+'Апрель 17'!T54+'Май 17'!T57+'Июнь 17'!T57+'Июль 17'!T57+'Август 17'!T60+'Сентябрь 17'!T63+'Октябрь 17'!T63</f>
        <v>0</v>
      </c>
      <c r="U63" s="17">
        <f>'Январь 17'!U54+'Февраль 17'!U54+'Март 17'!U54+'Апрель 17'!U54+'Май 17'!U57+'Июнь 17'!U57+'Июль 17'!U57+'Август 17'!U60+'Сентябрь 17'!U63+'Октябрь 17'!U63</f>
        <v>1</v>
      </c>
      <c r="V63" s="17">
        <f>'Январь 17'!V54+'Февраль 17'!V54+'Март 17'!V54+'Апрель 17'!V54+'Май 17'!V57+'Июнь 17'!V57+'Июль 17'!V57+'Август 17'!V60+'Сентябрь 17'!V63+'Октябрь 17'!V63</f>
        <v>0</v>
      </c>
    </row>
    <row r="64" spans="1:22" s="97" customFormat="1" ht="14.25" x14ac:dyDescent="0.2">
      <c r="A64" s="107">
        <v>3</v>
      </c>
      <c r="B64" s="108" t="s">
        <v>27</v>
      </c>
      <c r="C64" s="109">
        <f>SUM(C61:C63)</f>
        <v>249669</v>
      </c>
      <c r="D64" s="109">
        <f t="shared" ref="D64:V64" si="11">SUM(D61:D63)</f>
        <v>34721</v>
      </c>
      <c r="E64" s="109">
        <f t="shared" si="11"/>
        <v>11063</v>
      </c>
      <c r="F64" s="109">
        <f t="shared" si="11"/>
        <v>5148</v>
      </c>
      <c r="G64" s="109">
        <f t="shared" si="11"/>
        <v>1405</v>
      </c>
      <c r="H64" s="109">
        <f t="shared" si="11"/>
        <v>3872</v>
      </c>
      <c r="I64" s="109">
        <f t="shared" si="11"/>
        <v>3655</v>
      </c>
      <c r="J64" s="109">
        <f t="shared" si="11"/>
        <v>21859</v>
      </c>
      <c r="K64" s="109">
        <f t="shared" si="11"/>
        <v>41956</v>
      </c>
      <c r="L64" s="109">
        <f t="shared" si="11"/>
        <v>24459</v>
      </c>
      <c r="M64" s="109">
        <f t="shared" si="11"/>
        <v>4215</v>
      </c>
      <c r="N64" s="109">
        <f t="shared" si="11"/>
        <v>5814</v>
      </c>
      <c r="O64" s="109">
        <f t="shared" si="11"/>
        <v>1629</v>
      </c>
      <c r="P64" s="109">
        <f t="shared" si="11"/>
        <v>39214</v>
      </c>
      <c r="Q64" s="109">
        <f t="shared" si="11"/>
        <v>14417</v>
      </c>
      <c r="R64" s="109">
        <f t="shared" si="11"/>
        <v>11234</v>
      </c>
      <c r="S64" s="109">
        <f t="shared" si="11"/>
        <v>18555</v>
      </c>
      <c r="T64" s="109">
        <f t="shared" si="11"/>
        <v>1100</v>
      </c>
      <c r="U64" s="109">
        <f t="shared" si="11"/>
        <v>3420</v>
      </c>
      <c r="V64" s="109">
        <f t="shared" si="11"/>
        <v>1933</v>
      </c>
    </row>
    <row r="65" spans="1:22" x14ac:dyDescent="0.25">
      <c r="A65" s="8"/>
      <c r="B65" s="116" t="s">
        <v>42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</row>
    <row r="66" spans="1:22" ht="53.25" customHeight="1" x14ac:dyDescent="0.25">
      <c r="A66" s="8">
        <v>37</v>
      </c>
      <c r="B66" s="23" t="s">
        <v>123</v>
      </c>
      <c r="C66" s="17">
        <f>SUM(D66:V66)</f>
        <v>305</v>
      </c>
      <c r="D66" s="17">
        <f>'Январь 17'!D57+'Февраль 17'!D57+'Март 17'!D57+'Апрель 17'!D57+'Май 17'!D60+'Июнь 17'!D60+'Июль 17'!D60+'Август 17'!D63+'Сентябрь 17'!D66+'Октябрь 17'!D66</f>
        <v>98</v>
      </c>
      <c r="E66" s="17">
        <f>'Январь 17'!E57+'Февраль 17'!E57+'Март 17'!E57+'Апрель 17'!E57+'Май 17'!E60+'Июнь 17'!E60+'Июль 17'!E60+'Август 17'!E63+'Сентябрь 17'!E66+'Октябрь 17'!E66</f>
        <v>3</v>
      </c>
      <c r="F66" s="17">
        <f>'Январь 17'!F57+'Февраль 17'!F57+'Март 17'!F57+'Апрель 17'!F57+'Май 17'!F60+'Июнь 17'!F60+'Июль 17'!F60+'Август 17'!F63+'Сентябрь 17'!F66+'Октябрь 17'!F66</f>
        <v>3</v>
      </c>
      <c r="G66" s="17">
        <f>'Январь 17'!G57+'Февраль 17'!G57+'Март 17'!G57+'Апрель 17'!G57+'Май 17'!G60+'Июнь 17'!G60+'Июль 17'!G60+'Август 17'!G63+'Сентябрь 17'!G66+'Октябрь 17'!G66</f>
        <v>0</v>
      </c>
      <c r="H66" s="17">
        <f>'Январь 17'!H57+'Февраль 17'!H57+'Март 17'!H57+'Апрель 17'!H57+'Май 17'!H60+'Июнь 17'!H60+'Июль 17'!H60+'Август 17'!H63+'Сентябрь 17'!H66+'Октябрь 17'!H66</f>
        <v>7</v>
      </c>
      <c r="I66" s="17">
        <f>'Январь 17'!I57+'Февраль 17'!I57+'Март 17'!I57+'Апрель 17'!I57+'Май 17'!I60+'Июнь 17'!I60+'Июль 17'!I60+'Август 17'!I63+'Сентябрь 17'!I66+'Октябрь 17'!I66</f>
        <v>0</v>
      </c>
      <c r="J66" s="17">
        <f>'Январь 17'!J57+'Февраль 17'!J57+'Март 17'!J57+'Апрель 17'!J57+'Май 17'!J60+'Июнь 17'!J60+'Июль 17'!J60+'Август 17'!J63+'Сентябрь 17'!J66+'Октябрь 17'!J66</f>
        <v>7</v>
      </c>
      <c r="K66" s="17">
        <f>'Январь 17'!K57+'Февраль 17'!K57+'Март 17'!K57+'Апрель 17'!K57+'Май 17'!K60+'Июнь 17'!K60+'Июль 17'!K60+'Август 17'!K63+'Сентябрь 17'!K66+'Октябрь 17'!K66</f>
        <v>2</v>
      </c>
      <c r="L66" s="17">
        <f>'Январь 17'!L57+'Февраль 17'!L57+'Март 17'!L57+'Апрель 17'!L57+'Май 17'!L60+'Июнь 17'!L60+'Июль 17'!L60+'Август 17'!L63+'Сентябрь 17'!L66+'Октябрь 17'!L66</f>
        <v>18</v>
      </c>
      <c r="M66" s="17">
        <f>'Январь 17'!M57+'Февраль 17'!M57+'Март 17'!M57+'Апрель 17'!M57+'Май 17'!M60+'Июнь 17'!M60+'Июль 17'!M60+'Август 17'!M63+'Сентябрь 17'!M66+'Октябрь 17'!M66</f>
        <v>19</v>
      </c>
      <c r="N66" s="17">
        <f>'Январь 17'!N57+'Февраль 17'!N57+'Март 17'!N57+'Апрель 17'!N57+'Май 17'!N60+'Июнь 17'!N60+'Июль 17'!N60+'Август 17'!N63+'Сентябрь 17'!N66+'Октябрь 17'!N66</f>
        <v>116</v>
      </c>
      <c r="O66" s="17">
        <f>'Январь 17'!O57+'Февраль 17'!O57+'Март 17'!O57+'Апрель 17'!O57+'Май 17'!O60+'Июнь 17'!O60+'Июль 17'!O60+'Август 17'!O63+'Сентябрь 17'!O66+'Октябрь 17'!O66</f>
        <v>6</v>
      </c>
      <c r="P66" s="17">
        <f>'Январь 17'!P57+'Февраль 17'!P57+'Март 17'!P57+'Апрель 17'!P57+'Май 17'!P60+'Июнь 17'!P60+'Июль 17'!P60+'Август 17'!P63+'Сентябрь 17'!P66+'Октябрь 17'!P66</f>
        <v>9</v>
      </c>
      <c r="Q66" s="17">
        <f>'Январь 17'!Q57+'Февраль 17'!Q57+'Март 17'!Q57+'Апрель 17'!Q57+'Май 17'!Q60+'Июнь 17'!Q60+'Июль 17'!Q60+'Август 17'!Q63+'Сентябрь 17'!Q66+'Октябрь 17'!Q66</f>
        <v>1</v>
      </c>
      <c r="R66" s="17">
        <f>'Январь 17'!R57+'Февраль 17'!R57+'Март 17'!R57+'Апрель 17'!R57+'Май 17'!R60+'Июнь 17'!R60+'Июль 17'!R60+'Август 17'!R63+'Сентябрь 17'!R66+'Октябрь 17'!R66</f>
        <v>1</v>
      </c>
      <c r="S66" s="17">
        <f>'Январь 17'!S57+'Февраль 17'!S57+'Март 17'!S57+'Апрель 17'!S57+'Май 17'!S60+'Июнь 17'!S60+'Июль 17'!S60+'Август 17'!S63+'Сентябрь 17'!S66+'Октябрь 17'!S66</f>
        <v>4</v>
      </c>
      <c r="T66" s="17">
        <f>'Январь 17'!T57+'Февраль 17'!T57+'Март 17'!T57+'Апрель 17'!T57+'Май 17'!T60+'Июнь 17'!T60+'Июль 17'!T60+'Август 17'!T63+'Сентябрь 17'!T66+'Октябрь 17'!T66</f>
        <v>3</v>
      </c>
      <c r="U66" s="17">
        <f>'Январь 17'!U57+'Февраль 17'!U57+'Март 17'!U57+'Апрель 17'!U57+'Май 17'!U60+'Июнь 17'!U60+'Июль 17'!U60+'Август 17'!U63+'Сентябрь 17'!U66+'Октябрь 17'!U66</f>
        <v>8</v>
      </c>
      <c r="V66" s="17">
        <f>'Январь 17'!V57+'Февраль 17'!V57+'Март 17'!V57+'Апрель 17'!V57+'Май 17'!V60+'Июнь 17'!V60+'Июль 17'!V60+'Август 17'!V63+'Сентябрь 17'!V66+'Октябрь 17'!V66</f>
        <v>0</v>
      </c>
    </row>
    <row r="67" spans="1:22" s="97" customFormat="1" ht="14.25" x14ac:dyDescent="0.2">
      <c r="A67" s="107">
        <v>1</v>
      </c>
      <c r="B67" s="108" t="s">
        <v>27</v>
      </c>
      <c r="C67" s="109">
        <f>SUM(C66)</f>
        <v>305</v>
      </c>
      <c r="D67" s="109">
        <f t="shared" ref="D67:V67" si="12">SUM(D66)</f>
        <v>98</v>
      </c>
      <c r="E67" s="109">
        <f t="shared" si="12"/>
        <v>3</v>
      </c>
      <c r="F67" s="109">
        <f t="shared" si="12"/>
        <v>3</v>
      </c>
      <c r="G67" s="109">
        <f t="shared" si="12"/>
        <v>0</v>
      </c>
      <c r="H67" s="109">
        <f t="shared" si="12"/>
        <v>7</v>
      </c>
      <c r="I67" s="109">
        <f t="shared" si="12"/>
        <v>0</v>
      </c>
      <c r="J67" s="109">
        <f t="shared" si="12"/>
        <v>7</v>
      </c>
      <c r="K67" s="109">
        <f t="shared" si="12"/>
        <v>2</v>
      </c>
      <c r="L67" s="109">
        <f t="shared" si="12"/>
        <v>18</v>
      </c>
      <c r="M67" s="109">
        <f t="shared" si="12"/>
        <v>19</v>
      </c>
      <c r="N67" s="109">
        <f t="shared" si="12"/>
        <v>116</v>
      </c>
      <c r="O67" s="109">
        <f t="shared" si="12"/>
        <v>6</v>
      </c>
      <c r="P67" s="109">
        <f t="shared" si="12"/>
        <v>9</v>
      </c>
      <c r="Q67" s="109">
        <f t="shared" si="12"/>
        <v>1</v>
      </c>
      <c r="R67" s="109">
        <f t="shared" si="12"/>
        <v>1</v>
      </c>
      <c r="S67" s="109">
        <f t="shared" si="12"/>
        <v>4</v>
      </c>
      <c r="T67" s="109">
        <f t="shared" si="12"/>
        <v>3</v>
      </c>
      <c r="U67" s="109">
        <f t="shared" si="12"/>
        <v>8</v>
      </c>
      <c r="V67" s="109">
        <f t="shared" si="12"/>
        <v>0</v>
      </c>
    </row>
    <row r="68" spans="1:22" x14ac:dyDescent="0.25">
      <c r="A68" s="8"/>
      <c r="B68" s="116" t="s">
        <v>25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</row>
    <row r="69" spans="1:22" ht="91.5" customHeight="1" x14ac:dyDescent="0.25">
      <c r="A69" s="8">
        <v>38</v>
      </c>
      <c r="B69" s="23" t="s">
        <v>241</v>
      </c>
      <c r="C69" s="17">
        <f>SUM(D69:V69)</f>
        <v>13</v>
      </c>
      <c r="D69" s="17">
        <f>'Январь 17'!D60+'Февраль 17'!D60+'Март 17'!D60+'Апрель 17'!D60+'Май 17'!D63+'Июнь 17'!D63+'Июль 17'!D63+'Август 17'!D66+'Сентябрь 17'!D69+'Октябрь 17'!D69</f>
        <v>2</v>
      </c>
      <c r="E69" s="81">
        <f>'Март 17'!E60+'Апрель 17'!E60+'Май 17'!E63+'Июнь 17'!E63+'Июль 17'!E63+'Август 17'!E66+'Сентябрь 17'!E69+'Октябрь 17'!E69</f>
        <v>0</v>
      </c>
      <c r="F69" s="81">
        <f>'Март 17'!F60+'Апрель 17'!F60+'Май 17'!F63+'Июнь 17'!F63+'Июль 17'!F63+'Август 17'!F66+'Сентябрь 17'!F69+'Октябрь 17'!F69</f>
        <v>0</v>
      </c>
      <c r="G69" s="81">
        <f>'Март 17'!G60+'Апрель 17'!G60+'Май 17'!G63+'Июнь 17'!G63+'Июль 17'!G63+'Август 17'!G66+'Сентябрь 17'!G69+'Октябрь 17'!G63+'Ноябрь 17'!G63+'Декабрь 17'!G63</f>
        <v>0</v>
      </c>
      <c r="H69" s="81">
        <f>'Март 17'!H60+'Апрель 17'!H60+'Май 17'!H63+'Июнь 17'!H63+'Июль 17'!H63+'Август 17'!H66+'Сентябрь 17'!H69+'Октябрь 17'!H63+'Ноябрь 17'!H63+'Декабрь 17'!H63</f>
        <v>0</v>
      </c>
      <c r="I69" s="81">
        <f>'Март 17'!I60+'Апрель 17'!I60+'Май 17'!I63+'Июнь 17'!I63+'Июль 17'!I63+'Август 17'!I66+'Сентябрь 17'!I69+'Октябрь 17'!I63+'Ноябрь 17'!I63+'Декабрь 17'!I63</f>
        <v>0</v>
      </c>
      <c r="J69" s="81">
        <f>'Март 17'!J60+'Апрель 17'!J60+'Май 17'!J63+'Июнь 17'!J63+'Июль 17'!J63+'Август 17'!J66+'Сентябрь 17'!J69+'Октябрь 17'!J63+'Ноябрь 17'!J63+'Декабрь 17'!J63</f>
        <v>0</v>
      </c>
      <c r="K69" s="81">
        <f>'Март 17'!K60+'Апрель 17'!K60+'Май 17'!K63+'Июнь 17'!K63+'Июль 17'!K63+'Август 17'!K66+'Сентябрь 17'!K69+'Октябрь 17'!K63+'Ноябрь 17'!K63+'Декабрь 17'!K63</f>
        <v>2</v>
      </c>
      <c r="L69" s="81">
        <f>'Март 17'!L60+'Апрель 17'!L60+'Май 17'!L63+'Июнь 17'!L63+'Июль 17'!L63+'Август 17'!L66+'Сентябрь 17'!L69+'Октябрь 17'!L63+'Ноябрь 17'!L63+'Декабрь 17'!L63</f>
        <v>1</v>
      </c>
      <c r="M69" s="81">
        <f>'Март 17'!M60+'Апрель 17'!M60+'Май 17'!M63+'Июнь 17'!M63+'Июль 17'!M63+'Август 17'!M66+'Сентябрь 17'!M69+'Октябрь 17'!M63+'Ноябрь 17'!M63+'Декабрь 17'!M63</f>
        <v>0</v>
      </c>
      <c r="N69" s="81">
        <f>'Март 17'!N60+'Апрель 17'!N60+'Май 17'!N63+'Июнь 17'!N63+'Июль 17'!N63+'Август 17'!N66+'Сентябрь 17'!N69+'Октябрь 17'!N63+'Ноябрь 17'!N63+'Декабрь 17'!N63</f>
        <v>0</v>
      </c>
      <c r="O69" s="81">
        <f>'Март 17'!O60+'Апрель 17'!O60+'Май 17'!O63+'Июнь 17'!O63+'Июль 17'!O63+'Август 17'!O66+'Сентябрь 17'!O69+'Октябрь 17'!O63+'Ноябрь 17'!O63+'Декабрь 17'!O63</f>
        <v>0</v>
      </c>
      <c r="P69" s="81">
        <f>'Март 17'!P60+'Апрель 17'!P60+'Май 17'!P63+'Июнь 17'!P63+'Июль 17'!P63+'Август 17'!P66+'Сентябрь 17'!P69+'Октябрь 17'!P63+'Ноябрь 17'!P63+'Декабрь 17'!P63</f>
        <v>3</v>
      </c>
      <c r="Q69" s="81">
        <f>'Март 17'!Q60+'Апрель 17'!Q60+'Май 17'!Q63+'Июнь 17'!Q63+'Июль 17'!Q63+'Август 17'!Q66+'Сентябрь 17'!Q69+'Октябрь 17'!Q63+'Ноябрь 17'!Q63+'Декабрь 17'!Q63</f>
        <v>0</v>
      </c>
      <c r="R69" s="81">
        <f>'Март 17'!R60+'Апрель 17'!R60+'Май 17'!R63+'Июнь 17'!R63+'Июль 17'!R63+'Август 17'!R66+'Сентябрь 17'!R69+'Октябрь 17'!R63+'Ноябрь 17'!R63+'Декабрь 17'!R63</f>
        <v>0</v>
      </c>
      <c r="S69" s="81">
        <f>'Март 17'!S60+'Апрель 17'!S60+'Май 17'!S63+'Июнь 17'!S63+'Июль 17'!S63+'Август 17'!S66+'Сентябрь 17'!S69+'Октябрь 17'!S63+'Ноябрь 17'!S63+'Декабрь 17'!S63</f>
        <v>1</v>
      </c>
      <c r="T69" s="81">
        <f>'Март 17'!T60+'Апрель 17'!T60+'Май 17'!T63+'Июнь 17'!T63+'Июль 17'!T63+'Август 17'!T66+'Сентябрь 17'!T69+'Октябрь 17'!T63+'Ноябрь 17'!T63+'Декабрь 17'!T63</f>
        <v>1</v>
      </c>
      <c r="U69" s="81">
        <f>'Март 17'!U60+'Апрель 17'!U60+'Май 17'!U63+'Июнь 17'!U63+'Июль 17'!U63+'Август 17'!U66+'Сентябрь 17'!U69+'Октябрь 17'!U63+'Ноябрь 17'!U63+'Декабрь 17'!U63</f>
        <v>2</v>
      </c>
      <c r="V69" s="81">
        <f>'Март 17'!V60+'Апрель 17'!V60+'Май 17'!V63+'Июнь 17'!V63+'Июль 17'!V63+'Август 17'!V66+'Сентябрь 17'!V69+'Октябрь 17'!V63+'Ноябрь 17'!V63+'Декабрь 17'!V63</f>
        <v>1</v>
      </c>
    </row>
    <row r="70" spans="1:22" s="97" customFormat="1" ht="14.25" x14ac:dyDescent="0.2">
      <c r="A70" s="107">
        <v>1</v>
      </c>
      <c r="B70" s="108" t="s">
        <v>27</v>
      </c>
      <c r="C70" s="109">
        <f t="shared" ref="C70:V70" si="13">SUM(C69:C69)</f>
        <v>13</v>
      </c>
      <c r="D70" s="109">
        <f t="shared" si="13"/>
        <v>2</v>
      </c>
      <c r="E70" s="109">
        <f t="shared" si="13"/>
        <v>0</v>
      </c>
      <c r="F70" s="109">
        <f t="shared" si="13"/>
        <v>0</v>
      </c>
      <c r="G70" s="109">
        <f t="shared" si="13"/>
        <v>0</v>
      </c>
      <c r="H70" s="109">
        <f t="shared" si="13"/>
        <v>0</v>
      </c>
      <c r="I70" s="109">
        <f t="shared" si="13"/>
        <v>0</v>
      </c>
      <c r="J70" s="109">
        <f t="shared" si="13"/>
        <v>0</v>
      </c>
      <c r="K70" s="109">
        <f t="shared" si="13"/>
        <v>2</v>
      </c>
      <c r="L70" s="109">
        <f t="shared" si="13"/>
        <v>1</v>
      </c>
      <c r="M70" s="109">
        <f t="shared" si="13"/>
        <v>0</v>
      </c>
      <c r="N70" s="109">
        <f t="shared" si="13"/>
        <v>0</v>
      </c>
      <c r="O70" s="109">
        <f t="shared" si="13"/>
        <v>0</v>
      </c>
      <c r="P70" s="109">
        <f t="shared" si="13"/>
        <v>3</v>
      </c>
      <c r="Q70" s="109">
        <f t="shared" si="13"/>
        <v>0</v>
      </c>
      <c r="R70" s="109">
        <f t="shared" si="13"/>
        <v>0</v>
      </c>
      <c r="S70" s="109">
        <f t="shared" si="13"/>
        <v>1</v>
      </c>
      <c r="T70" s="109">
        <f t="shared" si="13"/>
        <v>1</v>
      </c>
      <c r="U70" s="109">
        <f t="shared" si="13"/>
        <v>2</v>
      </c>
      <c r="V70" s="109">
        <f t="shared" si="13"/>
        <v>1</v>
      </c>
    </row>
    <row r="71" spans="1:22" s="97" customFormat="1" ht="14.25" x14ac:dyDescent="0.2">
      <c r="A71" s="107"/>
      <c r="B71" s="108" t="s">
        <v>29</v>
      </c>
      <c r="C71" s="109">
        <f t="shared" ref="C71:V71" si="14">C70+C67+C64+C59+C54+C44+C25+C22+C28+C31+C37+C34</f>
        <v>430887</v>
      </c>
      <c r="D71" s="109">
        <f t="shared" si="14"/>
        <v>61165</v>
      </c>
      <c r="E71" s="109">
        <f t="shared" si="14"/>
        <v>18164</v>
      </c>
      <c r="F71" s="109">
        <f t="shared" si="14"/>
        <v>9430</v>
      </c>
      <c r="G71" s="109">
        <f t="shared" si="14"/>
        <v>4492</v>
      </c>
      <c r="H71" s="109">
        <f t="shared" si="14"/>
        <v>7319</v>
      </c>
      <c r="I71" s="109">
        <f t="shared" si="14"/>
        <v>8363</v>
      </c>
      <c r="J71" s="109">
        <f t="shared" si="14"/>
        <v>29772</v>
      </c>
      <c r="K71" s="109">
        <f t="shared" si="14"/>
        <v>75496</v>
      </c>
      <c r="L71" s="109">
        <f t="shared" si="14"/>
        <v>41998</v>
      </c>
      <c r="M71" s="109">
        <f t="shared" si="14"/>
        <v>11092</v>
      </c>
      <c r="N71" s="109">
        <f t="shared" si="14"/>
        <v>13254</v>
      </c>
      <c r="O71" s="109">
        <f t="shared" si="14"/>
        <v>2754</v>
      </c>
      <c r="P71" s="109">
        <f t="shared" si="14"/>
        <v>66488</v>
      </c>
      <c r="Q71" s="109">
        <f t="shared" si="14"/>
        <v>24451</v>
      </c>
      <c r="R71" s="109">
        <f t="shared" si="14"/>
        <v>17656</v>
      </c>
      <c r="S71" s="109">
        <f t="shared" si="14"/>
        <v>24226</v>
      </c>
      <c r="T71" s="109">
        <f t="shared" si="14"/>
        <v>2674</v>
      </c>
      <c r="U71" s="109">
        <f t="shared" si="14"/>
        <v>6455</v>
      </c>
      <c r="V71" s="109">
        <f t="shared" si="14"/>
        <v>5638</v>
      </c>
    </row>
    <row r="72" spans="1:22" x14ac:dyDescent="0.25">
      <c r="A72" s="8"/>
      <c r="B72" s="114" t="s">
        <v>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</row>
    <row r="73" spans="1:22" x14ac:dyDescent="0.25">
      <c r="A73" s="8"/>
      <c r="B73" s="114" t="s">
        <v>126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</row>
    <row r="74" spans="1:22" ht="61.5" customHeight="1" x14ac:dyDescent="0.25">
      <c r="A74" s="8">
        <v>39</v>
      </c>
      <c r="B74" s="23" t="s">
        <v>128</v>
      </c>
      <c r="C74" s="17">
        <f t="shared" ref="C74:C106" si="15">SUM(D74:V74)</f>
        <v>26</v>
      </c>
      <c r="D74" s="17">
        <f>'Январь 17'!D65+'Февраль 17'!D65+'Март 17'!D65+'Апрель 17'!D65+'Май 17'!D68+'Июнь 17'!D68+'Июль 17'!D68+'Август 17'!D71+'Сентябрь 17'!D74+'Октябрь 17'!D74</f>
        <v>2</v>
      </c>
      <c r="E74" s="17">
        <f>'Январь 17'!E65+'Февраль 17'!E65+'Март 17'!E65+'Апрель 17'!E65+'Май 17'!E68+'Июнь 17'!E68+'Июль 17'!E68+'Август 17'!E71+'Сентябрь 17'!E74+'Октябрь 17'!E74</f>
        <v>0</v>
      </c>
      <c r="F74" s="17">
        <f>'Январь 17'!F65+'Февраль 17'!F65+'Март 17'!F65+'Апрель 17'!F65+'Май 17'!F68+'Июнь 17'!F68+'Июль 17'!F68+'Август 17'!F71+'Сентябрь 17'!F74+'Октябрь 17'!F74</f>
        <v>0</v>
      </c>
      <c r="G74" s="17">
        <f>'Январь 17'!G65+'Февраль 17'!G65+'Март 17'!G65+'Апрель 17'!G65+'Май 17'!G68+'Июнь 17'!G68+'Июль 17'!G68+'Август 17'!G71+'Сентябрь 17'!G74+'Октябрь 17'!G74</f>
        <v>1</v>
      </c>
      <c r="H74" s="17">
        <f>'Январь 17'!H65+'Февраль 17'!H65+'Март 17'!H65+'Апрель 17'!H65+'Май 17'!H68+'Июнь 17'!H68+'Июль 17'!H68+'Август 17'!H71+'Сентябрь 17'!H74+'Октябрь 17'!H74</f>
        <v>0</v>
      </c>
      <c r="I74" s="17">
        <f>'Январь 17'!I65+'Февраль 17'!I65+'Март 17'!I65+'Апрель 17'!I65+'Май 17'!I68+'Июнь 17'!I68+'Июль 17'!I68+'Август 17'!I71+'Сентябрь 17'!I74+'Октябрь 17'!I74</f>
        <v>0</v>
      </c>
      <c r="J74" s="17">
        <f>'Январь 17'!J65+'Февраль 17'!J65+'Март 17'!J65+'Апрель 17'!J65+'Май 17'!J68+'Июнь 17'!J68+'Июль 17'!J68+'Август 17'!J71+'Сентябрь 17'!J74+'Октябрь 17'!J74</f>
        <v>5</v>
      </c>
      <c r="K74" s="17">
        <f>'Январь 17'!K65+'Февраль 17'!K65+'Март 17'!K65+'Апрель 17'!K65+'Май 17'!K68+'Июнь 17'!K68+'Июль 17'!K68+'Август 17'!K71+'Сентябрь 17'!K74+'Октябрь 17'!K74</f>
        <v>6</v>
      </c>
      <c r="L74" s="17">
        <f>'Январь 17'!L65+'Февраль 17'!L65+'Март 17'!L65+'Апрель 17'!L65+'Май 17'!L68+'Июнь 17'!L68+'Июль 17'!L68+'Август 17'!L71+'Сентябрь 17'!L74+'Октябрь 17'!L74</f>
        <v>0</v>
      </c>
      <c r="M74" s="17">
        <f>'Январь 17'!M65+'Февраль 17'!M65+'Март 17'!M65+'Апрель 17'!M65+'Май 17'!M68+'Июнь 17'!M68+'Июль 17'!M68+'Август 17'!M71+'Сентябрь 17'!M74+'Октябрь 17'!M74</f>
        <v>0</v>
      </c>
      <c r="N74" s="17">
        <f>'Январь 17'!N65+'Февраль 17'!N65+'Март 17'!N65+'Апрель 17'!N65+'Май 17'!N68+'Июнь 17'!N68+'Июль 17'!N68+'Август 17'!N71+'Сентябрь 17'!N74+'Октябрь 17'!N74</f>
        <v>0</v>
      </c>
      <c r="O74" s="17">
        <f>'Январь 17'!O65+'Февраль 17'!O65+'Март 17'!O65+'Апрель 17'!O65+'Май 17'!O68+'Июнь 17'!O68+'Июль 17'!O68+'Август 17'!O71+'Сентябрь 17'!O74+'Октябрь 17'!O74</f>
        <v>0</v>
      </c>
      <c r="P74" s="17">
        <f>'Январь 17'!P65+'Февраль 17'!P65+'Март 17'!P65+'Апрель 17'!P65+'Май 17'!P68+'Июнь 17'!P68+'Июль 17'!P68+'Август 17'!P71+'Сентябрь 17'!P74+'Октябрь 17'!P74</f>
        <v>9</v>
      </c>
      <c r="Q74" s="17">
        <f>'Январь 17'!Q65+'Февраль 17'!Q65+'Март 17'!Q65+'Апрель 17'!Q65+'Май 17'!Q68+'Июнь 17'!Q68+'Июль 17'!Q68+'Август 17'!Q71+'Сентябрь 17'!Q74+'Октябрь 17'!Q74</f>
        <v>0</v>
      </c>
      <c r="R74" s="17">
        <f>'Январь 17'!R65+'Февраль 17'!R65+'Март 17'!R65+'Апрель 17'!R65+'Май 17'!R68+'Июнь 17'!R68+'Июль 17'!R68+'Август 17'!R71+'Сентябрь 17'!R74+'Октябрь 17'!R74</f>
        <v>3</v>
      </c>
      <c r="S74" s="17">
        <f>'Январь 17'!S65+'Февраль 17'!S65+'Март 17'!S65+'Апрель 17'!S65+'Май 17'!S68+'Июнь 17'!S68+'Июль 17'!S68+'Август 17'!S71+'Сентябрь 17'!S74+'Октябрь 17'!S74</f>
        <v>0</v>
      </c>
      <c r="T74" s="17">
        <f>'Январь 17'!T65+'Февраль 17'!T65+'Март 17'!T65+'Апрель 17'!T65+'Май 17'!T68+'Июнь 17'!T68+'Июль 17'!T68+'Август 17'!T71+'Сентябрь 17'!T74+'Октябрь 17'!T74</f>
        <v>0</v>
      </c>
      <c r="U74" s="17">
        <f>'Январь 17'!U65+'Февраль 17'!U65+'Март 17'!U65+'Апрель 17'!U65+'Май 17'!U68+'Июнь 17'!U68+'Июль 17'!U68+'Август 17'!U71+'Сентябрь 17'!U74+'Октябрь 17'!U74</f>
        <v>0</v>
      </c>
      <c r="V74" s="17">
        <f>'Январь 17'!V65+'Февраль 17'!V65+'Март 17'!V65+'Апрель 17'!V65+'Май 17'!V68+'Июнь 17'!V68+'Июль 17'!V68+'Август 17'!V71+'Сентябрь 17'!V74+'Октябрь 17'!V74</f>
        <v>0</v>
      </c>
    </row>
    <row r="75" spans="1:22" ht="63" customHeight="1" x14ac:dyDescent="0.25">
      <c r="A75" s="8">
        <v>40</v>
      </c>
      <c r="B75" s="23" t="s">
        <v>21</v>
      </c>
      <c r="C75" s="17">
        <f t="shared" si="15"/>
        <v>1</v>
      </c>
      <c r="D75" s="17">
        <f>'Январь 17'!D66+'Февраль 17'!D66+'Март 17'!D66+'Апрель 17'!D66+'Май 17'!D69+'Июнь 17'!D69+'Июль 17'!D69+'Август 17'!D72+'Сентябрь 17'!D75+'Октябрь 17'!D75</f>
        <v>0</v>
      </c>
      <c r="E75" s="17">
        <f>'Январь 17'!E66+'Февраль 17'!E66+'Март 17'!E66+'Апрель 17'!E66+'Май 17'!E69+'Июнь 17'!E69+'Июль 17'!E69+'Август 17'!E72+'Сентябрь 17'!E75+'Октябрь 17'!E75</f>
        <v>0</v>
      </c>
      <c r="F75" s="17">
        <f>'Январь 17'!F66+'Февраль 17'!F66+'Март 17'!F66+'Апрель 17'!F66+'Май 17'!F69+'Июнь 17'!F69+'Июль 17'!F69+'Август 17'!F72+'Сентябрь 17'!F75+'Октябрь 17'!F75</f>
        <v>0</v>
      </c>
      <c r="G75" s="17">
        <f>'Январь 17'!G66+'Февраль 17'!G66+'Март 17'!G66+'Апрель 17'!G66+'Май 17'!G69+'Июнь 17'!G69+'Июль 17'!G69+'Август 17'!G72+'Сентябрь 17'!G75+'Октябрь 17'!G75</f>
        <v>0</v>
      </c>
      <c r="H75" s="17">
        <f>'Январь 17'!H66+'Февраль 17'!H66+'Март 17'!H66+'Апрель 17'!H66+'Май 17'!H69+'Июнь 17'!H69+'Июль 17'!H69+'Август 17'!H72+'Сентябрь 17'!H75+'Октябрь 17'!H75</f>
        <v>0</v>
      </c>
      <c r="I75" s="17">
        <f>'Январь 17'!I66+'Февраль 17'!I66+'Март 17'!I66+'Апрель 17'!I66+'Май 17'!I69+'Июнь 17'!I69+'Июль 17'!I69+'Август 17'!I72+'Сентябрь 17'!I75+'Октябрь 17'!I75</f>
        <v>0</v>
      </c>
      <c r="J75" s="17">
        <f>'Январь 17'!J66+'Февраль 17'!J66+'Март 17'!J66+'Апрель 17'!J66+'Май 17'!J69+'Июнь 17'!J69+'Июль 17'!J69+'Август 17'!J72+'Сентябрь 17'!J75+'Октябрь 17'!J75</f>
        <v>0</v>
      </c>
      <c r="K75" s="17">
        <f>'Январь 17'!K66+'Февраль 17'!K66+'Март 17'!K66+'Апрель 17'!K66+'Май 17'!K69+'Июнь 17'!K69+'Июль 17'!K69+'Август 17'!K72+'Сентябрь 17'!K75+'Октябрь 17'!K75</f>
        <v>1</v>
      </c>
      <c r="L75" s="17">
        <f>'Январь 17'!L66+'Февраль 17'!L66+'Март 17'!L66+'Апрель 17'!L66+'Май 17'!L69+'Июнь 17'!L69+'Июль 17'!L69+'Август 17'!L72+'Сентябрь 17'!L75+'Октябрь 17'!L75</f>
        <v>0</v>
      </c>
      <c r="M75" s="17">
        <f>'Январь 17'!M66+'Февраль 17'!M66+'Март 17'!M66+'Апрель 17'!M66+'Май 17'!M69+'Июнь 17'!M69+'Июль 17'!M69+'Август 17'!M72+'Сентябрь 17'!M75+'Октябрь 17'!M75</f>
        <v>0</v>
      </c>
      <c r="N75" s="17">
        <f>'Январь 17'!N66+'Февраль 17'!N66+'Март 17'!N66+'Апрель 17'!N66+'Май 17'!N69+'Июнь 17'!N69+'Июль 17'!N69+'Август 17'!N72+'Сентябрь 17'!N75+'Октябрь 17'!N75</f>
        <v>0</v>
      </c>
      <c r="O75" s="17">
        <f>'Январь 17'!O66+'Февраль 17'!O66+'Март 17'!O66+'Апрель 17'!O66+'Май 17'!O69+'Июнь 17'!O69+'Июль 17'!O69+'Август 17'!O72+'Сентябрь 17'!O75+'Октябрь 17'!O75</f>
        <v>0</v>
      </c>
      <c r="P75" s="17">
        <f>'Январь 17'!P66+'Февраль 17'!P66+'Март 17'!P66+'Апрель 17'!P66+'Май 17'!P69+'Июнь 17'!P69+'Июль 17'!P69+'Август 17'!P72+'Сентябрь 17'!P75+'Октябрь 17'!P75</f>
        <v>0</v>
      </c>
      <c r="Q75" s="17">
        <f>'Январь 17'!Q66+'Февраль 17'!Q66+'Март 17'!Q66+'Апрель 17'!Q66+'Май 17'!Q69+'Июнь 17'!Q69+'Июль 17'!Q69+'Август 17'!Q72+'Сентябрь 17'!Q75+'Октябрь 17'!Q75</f>
        <v>0</v>
      </c>
      <c r="R75" s="17">
        <f>'Январь 17'!R66+'Февраль 17'!R66+'Март 17'!R66+'Апрель 17'!R66+'Май 17'!R69+'Июнь 17'!R69+'Июль 17'!R69+'Август 17'!R72+'Сентябрь 17'!R75+'Октябрь 17'!R75</f>
        <v>0</v>
      </c>
      <c r="S75" s="17">
        <f>'Январь 17'!S66+'Февраль 17'!S66+'Март 17'!S66+'Апрель 17'!S66+'Май 17'!S69+'Июнь 17'!S69+'Июль 17'!S69+'Август 17'!S72+'Сентябрь 17'!S75+'Октябрь 17'!S75</f>
        <v>0</v>
      </c>
      <c r="T75" s="17">
        <f>'Январь 17'!T66+'Февраль 17'!T66+'Март 17'!T66+'Апрель 17'!T66+'Май 17'!T69+'Июнь 17'!T69+'Июль 17'!T69+'Август 17'!T72+'Сентябрь 17'!T75+'Октябрь 17'!T75</f>
        <v>0</v>
      </c>
      <c r="U75" s="17">
        <f>'Январь 17'!U66+'Февраль 17'!U66+'Март 17'!U66+'Апрель 17'!U66+'Май 17'!U69+'Июнь 17'!U69+'Июль 17'!U69+'Август 17'!U72+'Сентябрь 17'!U75+'Октябрь 17'!U75</f>
        <v>0</v>
      </c>
      <c r="V75" s="17">
        <f>'Январь 17'!V66+'Февраль 17'!V66+'Март 17'!V66+'Апрель 17'!V66+'Май 17'!V69+'Июнь 17'!V69+'Июль 17'!V69+'Август 17'!V72+'Сентябрь 17'!V75+'Октябрь 17'!V75</f>
        <v>0</v>
      </c>
    </row>
    <row r="76" spans="1:22" ht="30" x14ac:dyDescent="0.25">
      <c r="A76" s="8">
        <v>41</v>
      </c>
      <c r="B76" s="23" t="s">
        <v>129</v>
      </c>
      <c r="C76" s="17">
        <f t="shared" si="15"/>
        <v>783</v>
      </c>
      <c r="D76" s="17">
        <f>'Январь 17'!D67+'Февраль 17'!D67+'Март 17'!D67+'Апрель 17'!D67+'Май 17'!D70+'Июнь 17'!D70+'Июль 17'!D70+'Август 17'!D73+'Сентябрь 17'!D76+'Октябрь 17'!D76</f>
        <v>380</v>
      </c>
      <c r="E76" s="17">
        <f>'Январь 17'!E67+'Февраль 17'!E67+'Март 17'!E67+'Апрель 17'!E67+'Май 17'!E70+'Июнь 17'!E70+'Июль 17'!E70+'Август 17'!E73+'Сентябрь 17'!E76+'Октябрь 17'!E76</f>
        <v>5</v>
      </c>
      <c r="F76" s="17">
        <f>'Январь 17'!F67+'Февраль 17'!F67+'Март 17'!F67+'Апрель 17'!F67+'Май 17'!F70+'Июнь 17'!F70+'Июль 17'!F70+'Август 17'!F73+'Сентябрь 17'!F76+'Октябрь 17'!F76</f>
        <v>0</v>
      </c>
      <c r="G76" s="17">
        <f>'Январь 17'!G67+'Февраль 17'!G67+'Март 17'!G67+'Апрель 17'!G67+'Май 17'!G70+'Июнь 17'!G70+'Июль 17'!G70+'Август 17'!G73+'Сентябрь 17'!G76+'Октябрь 17'!G76</f>
        <v>1</v>
      </c>
      <c r="H76" s="17">
        <f>'Январь 17'!H67+'Февраль 17'!H67+'Март 17'!H67+'Апрель 17'!H67+'Май 17'!H70+'Июнь 17'!H70+'Июль 17'!H70+'Август 17'!H73+'Сентябрь 17'!H76+'Октябрь 17'!H76</f>
        <v>0</v>
      </c>
      <c r="I76" s="17">
        <f>'Январь 17'!I67+'Февраль 17'!I67+'Март 17'!I67+'Апрель 17'!I67+'Май 17'!I70+'Июнь 17'!I70+'Июль 17'!I70+'Август 17'!I73+'Сентябрь 17'!I76+'Октябрь 17'!I76</f>
        <v>0</v>
      </c>
      <c r="J76" s="17">
        <f>'Январь 17'!J67+'Февраль 17'!J67+'Март 17'!J67+'Апрель 17'!J67+'Май 17'!J70+'Июнь 17'!J70+'Июль 17'!J70+'Август 17'!J73+'Сентябрь 17'!J76+'Октябрь 17'!J76</f>
        <v>43</v>
      </c>
      <c r="K76" s="17">
        <f>'Январь 17'!K67+'Февраль 17'!K67+'Март 17'!K67+'Апрель 17'!K67+'Май 17'!K70+'Июнь 17'!K70+'Июль 17'!K70+'Август 17'!K73+'Сентябрь 17'!K76+'Октябрь 17'!K76</f>
        <v>108</v>
      </c>
      <c r="L76" s="17">
        <f>'Январь 17'!L67+'Февраль 17'!L67+'Март 17'!L67+'Апрель 17'!L67+'Май 17'!L70+'Июнь 17'!L70+'Июль 17'!L70+'Август 17'!L73+'Сентябрь 17'!L76+'Октябрь 17'!L76</f>
        <v>58</v>
      </c>
      <c r="M76" s="17">
        <f>'Январь 17'!M67+'Февраль 17'!M67+'Март 17'!M67+'Апрель 17'!M67+'Май 17'!M70+'Июнь 17'!M70+'Июль 17'!M70+'Август 17'!M73+'Сентябрь 17'!M76+'Октябрь 17'!M76</f>
        <v>1</v>
      </c>
      <c r="N76" s="17">
        <f>'Январь 17'!N67+'Февраль 17'!N67+'Март 17'!N67+'Апрель 17'!N67+'Май 17'!N70+'Июнь 17'!N70+'Июль 17'!N70+'Август 17'!N73+'Сентябрь 17'!N76+'Октябрь 17'!N76</f>
        <v>0</v>
      </c>
      <c r="O76" s="17">
        <f>'Январь 17'!O67+'Февраль 17'!O67+'Март 17'!O67+'Апрель 17'!O67+'Май 17'!O70+'Июнь 17'!O70+'Июль 17'!O70+'Август 17'!O73+'Сентябрь 17'!O76+'Октябрь 17'!O76</f>
        <v>1</v>
      </c>
      <c r="P76" s="17">
        <f>'Январь 17'!P67+'Февраль 17'!P67+'Март 17'!P67+'Апрель 17'!P67+'Май 17'!P70+'Июнь 17'!P70+'Июль 17'!P70+'Август 17'!P73+'Сентябрь 17'!P76+'Октябрь 17'!P76</f>
        <v>92</v>
      </c>
      <c r="Q76" s="17">
        <f>'Январь 17'!Q67+'Февраль 17'!Q67+'Март 17'!Q67+'Апрель 17'!Q67+'Май 17'!Q70+'Июнь 17'!Q70+'Июль 17'!Q70+'Август 17'!Q73+'Сентябрь 17'!Q76+'Октябрь 17'!Q76</f>
        <v>24</v>
      </c>
      <c r="R76" s="17">
        <f>'Январь 17'!R67+'Февраль 17'!R67+'Март 17'!R67+'Апрель 17'!R67+'Май 17'!R70+'Июнь 17'!R70+'Июль 17'!R70+'Август 17'!R73+'Сентябрь 17'!R76+'Октябрь 17'!R76</f>
        <v>67</v>
      </c>
      <c r="S76" s="17">
        <f>'Январь 17'!S67+'Февраль 17'!S67+'Март 17'!S67+'Апрель 17'!S67+'Май 17'!S70+'Июнь 17'!S70+'Июль 17'!S70+'Август 17'!S73+'Сентябрь 17'!S76+'Октябрь 17'!S76</f>
        <v>1</v>
      </c>
      <c r="T76" s="17">
        <f>'Январь 17'!T67+'Февраль 17'!T67+'Март 17'!T67+'Апрель 17'!T67+'Май 17'!T70+'Июнь 17'!T70+'Июль 17'!T70+'Август 17'!T73+'Сентябрь 17'!T76+'Октябрь 17'!T76</f>
        <v>0</v>
      </c>
      <c r="U76" s="17">
        <f>'Январь 17'!U67+'Февраль 17'!U67+'Март 17'!U67+'Апрель 17'!U67+'Май 17'!U70+'Июнь 17'!U70+'Июль 17'!U70+'Август 17'!U73+'Сентябрь 17'!U76+'Октябрь 17'!U76</f>
        <v>0</v>
      </c>
      <c r="V76" s="17">
        <f>'Январь 17'!V67+'Февраль 17'!V67+'Март 17'!V67+'Апрель 17'!V67+'Май 17'!V70+'Июнь 17'!V70+'Июль 17'!V70+'Август 17'!V73+'Сентябрь 17'!V76+'Октябрь 17'!V76</f>
        <v>2</v>
      </c>
    </row>
    <row r="77" spans="1:22" ht="62.25" customHeight="1" x14ac:dyDescent="0.25">
      <c r="A77" s="8">
        <v>42</v>
      </c>
      <c r="B77" s="23" t="s">
        <v>130</v>
      </c>
      <c r="C77" s="17">
        <f t="shared" si="15"/>
        <v>2333</v>
      </c>
      <c r="D77" s="17">
        <f>'Январь 17'!D68+'Февраль 17'!D68+'Март 17'!D68+'Апрель 17'!D68+'Май 17'!D71+'Июнь 17'!D71+'Июль 17'!D71+'Август 17'!D74+'Сентябрь 17'!D77+'Октябрь 17'!D77</f>
        <v>940</v>
      </c>
      <c r="E77" s="17">
        <f>'Январь 17'!E68+'Февраль 17'!E68+'Март 17'!E68+'Апрель 17'!E68+'Май 17'!E71+'Июнь 17'!E71+'Июль 17'!E71+'Август 17'!E74+'Сентябрь 17'!E77+'Октябрь 17'!E77</f>
        <v>27</v>
      </c>
      <c r="F77" s="17">
        <f>'Январь 17'!F68+'Февраль 17'!F68+'Март 17'!F68+'Апрель 17'!F68+'Май 17'!F71+'Июнь 17'!F71+'Июль 17'!F71+'Август 17'!F74+'Сентябрь 17'!F77+'Октябрь 17'!F77</f>
        <v>77</v>
      </c>
      <c r="G77" s="17">
        <f>'Январь 17'!G68+'Февраль 17'!G68+'Март 17'!G68+'Апрель 17'!G68+'Май 17'!G71+'Июнь 17'!G71+'Июль 17'!G71+'Август 17'!G74+'Сентябрь 17'!G77+'Октябрь 17'!G77</f>
        <v>1</v>
      </c>
      <c r="H77" s="17">
        <f>'Январь 17'!H68+'Февраль 17'!H68+'Март 17'!H68+'Апрель 17'!H68+'Май 17'!H71+'Июнь 17'!H71+'Июль 17'!H71+'Август 17'!H74+'Сентябрь 17'!H77+'Октябрь 17'!H77</f>
        <v>0</v>
      </c>
      <c r="I77" s="17">
        <f>'Январь 17'!I68+'Февраль 17'!I68+'Март 17'!I68+'Апрель 17'!I68+'Май 17'!I71+'Июнь 17'!I71+'Июль 17'!I71+'Август 17'!I74+'Сентябрь 17'!I77+'Октябрь 17'!I77</f>
        <v>1</v>
      </c>
      <c r="J77" s="17">
        <f>'Январь 17'!J68+'Февраль 17'!J68+'Март 17'!J68+'Апрель 17'!J68+'Май 17'!J71+'Июнь 17'!J71+'Июль 17'!J71+'Август 17'!J74+'Сентябрь 17'!J77+'Октябрь 17'!J77</f>
        <v>41</v>
      </c>
      <c r="K77" s="17">
        <f>'Январь 17'!K68+'Февраль 17'!K68+'Март 17'!K68+'Апрель 17'!K68+'Май 17'!K71+'Июнь 17'!K71+'Июль 17'!K71+'Август 17'!K74+'Сентябрь 17'!K77+'Октябрь 17'!K77</f>
        <v>357</v>
      </c>
      <c r="L77" s="17">
        <f>'Январь 17'!L68+'Февраль 17'!L68+'Март 17'!L68+'Апрель 17'!L68+'Май 17'!L71+'Июнь 17'!L71+'Июль 17'!L71+'Август 17'!L74+'Сентябрь 17'!L77+'Октябрь 17'!L77</f>
        <v>12</v>
      </c>
      <c r="M77" s="17">
        <f>'Январь 17'!M68+'Февраль 17'!M68+'Март 17'!M68+'Апрель 17'!M68+'Май 17'!M71+'Июнь 17'!M71+'Июль 17'!M71+'Август 17'!M74+'Сентябрь 17'!M77+'Октябрь 17'!M77</f>
        <v>9</v>
      </c>
      <c r="N77" s="17">
        <f>'Январь 17'!N68+'Февраль 17'!N68+'Март 17'!N68+'Апрель 17'!N68+'Май 17'!N71+'Июнь 17'!N71+'Июль 17'!N71+'Август 17'!N74+'Сентябрь 17'!N77+'Октябрь 17'!N77</f>
        <v>1</v>
      </c>
      <c r="O77" s="17">
        <f>'Январь 17'!O68+'Февраль 17'!O68+'Март 17'!O68+'Апрель 17'!O68+'Май 17'!O71+'Июнь 17'!O71+'Июль 17'!O71+'Август 17'!O74+'Сентябрь 17'!O77+'Октябрь 17'!O77</f>
        <v>27</v>
      </c>
      <c r="P77" s="17">
        <f>'Январь 17'!P68+'Февраль 17'!P68+'Март 17'!P68+'Апрель 17'!P68+'Май 17'!P71+'Июнь 17'!P71+'Июль 17'!P71+'Август 17'!P74+'Сентябрь 17'!P77+'Октябрь 17'!P77</f>
        <v>294</v>
      </c>
      <c r="Q77" s="17">
        <f>'Январь 17'!Q68+'Февраль 17'!Q68+'Март 17'!Q68+'Апрель 17'!Q68+'Май 17'!Q71+'Июнь 17'!Q71+'Июль 17'!Q71+'Август 17'!Q74+'Сентябрь 17'!Q77+'Октябрь 17'!Q77</f>
        <v>28</v>
      </c>
      <c r="R77" s="17">
        <f>'Январь 17'!R68+'Февраль 17'!R68+'Март 17'!R68+'Апрель 17'!R68+'Май 17'!R71+'Июнь 17'!R71+'Июль 17'!R71+'Август 17'!R74+'Сентябрь 17'!R77+'Октябрь 17'!R77</f>
        <v>515</v>
      </c>
      <c r="S77" s="17">
        <f>'Январь 17'!S68+'Февраль 17'!S68+'Март 17'!S68+'Апрель 17'!S68+'Май 17'!S71+'Июнь 17'!S71+'Июль 17'!S71+'Август 17'!S74+'Сентябрь 17'!S77+'Октябрь 17'!S77</f>
        <v>0</v>
      </c>
      <c r="T77" s="17">
        <f>'Январь 17'!T68+'Февраль 17'!T68+'Март 17'!T68+'Апрель 17'!T68+'Май 17'!T71+'Июнь 17'!T71+'Июль 17'!T71+'Август 17'!T74+'Сентябрь 17'!T77+'Октябрь 17'!T77</f>
        <v>0</v>
      </c>
      <c r="U77" s="17">
        <f>'Январь 17'!U68+'Февраль 17'!U68+'Март 17'!U68+'Апрель 17'!U68+'Май 17'!U71+'Июнь 17'!U71+'Июль 17'!U71+'Август 17'!U74+'Сентябрь 17'!U77+'Октябрь 17'!U77</f>
        <v>0</v>
      </c>
      <c r="V77" s="17">
        <f>'Январь 17'!V68+'Февраль 17'!V68+'Март 17'!V68+'Апрель 17'!V68+'Май 17'!V71+'Июнь 17'!V71+'Июль 17'!V71+'Август 17'!V74+'Сентябрь 17'!V77+'Октябрь 17'!V77</f>
        <v>3</v>
      </c>
    </row>
    <row r="78" spans="1:22" ht="30" x14ac:dyDescent="0.25">
      <c r="A78" s="8">
        <v>43</v>
      </c>
      <c r="B78" s="23" t="s">
        <v>131</v>
      </c>
      <c r="C78" s="17">
        <f t="shared" si="15"/>
        <v>2315</v>
      </c>
      <c r="D78" s="17">
        <f>'Январь 17'!D69+'Февраль 17'!D69+'Март 17'!D69+'Апрель 17'!D69+'Май 17'!D72+'Июнь 17'!D72+'Июль 17'!D72+'Август 17'!D75+'Сентябрь 17'!D78+'Октябрь 17'!D78</f>
        <v>474</v>
      </c>
      <c r="E78" s="17">
        <f>'Январь 17'!E69+'Февраль 17'!E69+'Март 17'!E69+'Апрель 17'!E69+'Май 17'!E72+'Июнь 17'!E72+'Июль 17'!E72+'Август 17'!E75+'Сентябрь 17'!E78+'Октябрь 17'!E78</f>
        <v>25</v>
      </c>
      <c r="F78" s="17">
        <f>'Январь 17'!F69+'Февраль 17'!F69+'Март 17'!F69+'Апрель 17'!F69+'Май 17'!F72+'Июнь 17'!F72+'Июль 17'!F72+'Август 17'!F75+'Сентябрь 17'!F78+'Октябрь 17'!F78</f>
        <v>1</v>
      </c>
      <c r="G78" s="17">
        <f>'Январь 17'!G69+'Февраль 17'!G69+'Март 17'!G69+'Апрель 17'!G69+'Май 17'!G72+'Июнь 17'!G72+'Июль 17'!G72+'Август 17'!G75+'Сентябрь 17'!G78+'Октябрь 17'!G78</f>
        <v>1</v>
      </c>
      <c r="H78" s="17">
        <f>'Январь 17'!H69+'Февраль 17'!H69+'Март 17'!H69+'Апрель 17'!H69+'Май 17'!H72+'Июнь 17'!H72+'Июль 17'!H72+'Август 17'!H75+'Сентябрь 17'!H78+'Октябрь 17'!H78</f>
        <v>0</v>
      </c>
      <c r="I78" s="17">
        <f>'Январь 17'!I69+'Февраль 17'!I69+'Март 17'!I69+'Апрель 17'!I69+'Май 17'!I72+'Июнь 17'!I72+'Июль 17'!I72+'Август 17'!I75+'Сентябрь 17'!I78+'Октябрь 17'!I78</f>
        <v>1</v>
      </c>
      <c r="J78" s="17">
        <f>'Январь 17'!J69+'Февраль 17'!J69+'Март 17'!J69+'Апрель 17'!J69+'Май 17'!J72+'Июнь 17'!J72+'Июль 17'!J72+'Август 17'!J75+'Сентябрь 17'!J78+'Октябрь 17'!J78</f>
        <v>223</v>
      </c>
      <c r="K78" s="17">
        <f>'Январь 17'!K69+'Февраль 17'!K69+'Март 17'!K69+'Апрель 17'!K69+'Май 17'!K72+'Июнь 17'!K72+'Июль 17'!K72+'Август 17'!K75+'Сентябрь 17'!K78+'Октябрь 17'!K78</f>
        <v>701</v>
      </c>
      <c r="L78" s="17">
        <f>'Январь 17'!L69+'Февраль 17'!L69+'Март 17'!L69+'Апрель 17'!L69+'Май 17'!L72+'Июнь 17'!L72+'Июль 17'!L72+'Август 17'!L75+'Сентябрь 17'!L78+'Октябрь 17'!L78</f>
        <v>64</v>
      </c>
      <c r="M78" s="17">
        <f>'Январь 17'!M69+'Февраль 17'!M69+'Март 17'!M69+'Апрель 17'!M69+'Май 17'!M72+'Июнь 17'!M72+'Июль 17'!M72+'Август 17'!M75+'Сентябрь 17'!M78+'Октябрь 17'!M78</f>
        <v>35</v>
      </c>
      <c r="N78" s="17">
        <f>'Январь 17'!N69+'Февраль 17'!N69+'Март 17'!N69+'Апрель 17'!N69+'Май 17'!N72+'Июнь 17'!N72+'Июль 17'!N72+'Август 17'!N75+'Сентябрь 17'!N78+'Октябрь 17'!N78</f>
        <v>1</v>
      </c>
      <c r="O78" s="17">
        <f>'Январь 17'!O69+'Февраль 17'!O69+'Март 17'!O69+'Апрель 17'!O69+'Май 17'!O72+'Июнь 17'!O72+'Июль 17'!O72+'Август 17'!O75+'Сентябрь 17'!O78+'Октябрь 17'!O78</f>
        <v>17</v>
      </c>
      <c r="P78" s="17">
        <f>'Январь 17'!P69+'Февраль 17'!P69+'Март 17'!P69+'Апрель 17'!P69+'Май 17'!P72+'Июнь 17'!P72+'Июль 17'!P72+'Август 17'!P75+'Сентябрь 17'!P78+'Октябрь 17'!P78</f>
        <v>691</v>
      </c>
      <c r="Q78" s="17">
        <f>'Январь 17'!Q69+'Февраль 17'!Q69+'Март 17'!Q69+'Апрель 17'!Q69+'Май 17'!Q72+'Июнь 17'!Q72+'Июль 17'!Q72+'Август 17'!Q75+'Сентябрь 17'!Q78+'Октябрь 17'!Q78</f>
        <v>10</v>
      </c>
      <c r="R78" s="17">
        <f>'Январь 17'!R69+'Февраль 17'!R69+'Март 17'!R69+'Апрель 17'!R69+'Май 17'!R72+'Июнь 17'!R72+'Июль 17'!R72+'Август 17'!R75+'Сентябрь 17'!R78+'Октябрь 17'!R78</f>
        <v>52</v>
      </c>
      <c r="S78" s="17">
        <f>'Январь 17'!S69+'Февраль 17'!S69+'Март 17'!S69+'Апрель 17'!S69+'Май 17'!S72+'Июнь 17'!S72+'Июль 17'!S72+'Август 17'!S75+'Сентябрь 17'!S78+'Октябрь 17'!S78</f>
        <v>0</v>
      </c>
      <c r="T78" s="17">
        <f>'Январь 17'!T69+'Февраль 17'!T69+'Март 17'!T69+'Апрель 17'!T69+'Май 17'!T72+'Июнь 17'!T72+'Июль 17'!T72+'Август 17'!T75+'Сентябрь 17'!T78+'Октябрь 17'!T78</f>
        <v>0</v>
      </c>
      <c r="U78" s="17">
        <f>'Январь 17'!U69+'Февраль 17'!U69+'Март 17'!U69+'Апрель 17'!U69+'Май 17'!U72+'Июнь 17'!U72+'Июль 17'!U72+'Август 17'!U75+'Сентябрь 17'!U78+'Октябрь 17'!U78</f>
        <v>2</v>
      </c>
      <c r="V78" s="17">
        <f>'Январь 17'!V69+'Февраль 17'!V69+'Март 17'!V69+'Апрель 17'!V69+'Май 17'!V72+'Июнь 17'!V72+'Июль 17'!V72+'Август 17'!V75+'Сентябрь 17'!V78+'Октябрь 17'!V78</f>
        <v>17</v>
      </c>
    </row>
    <row r="79" spans="1:22" x14ac:dyDescent="0.25">
      <c r="A79" s="8">
        <v>44</v>
      </c>
      <c r="B79" s="23" t="s">
        <v>174</v>
      </c>
      <c r="C79" s="17">
        <f t="shared" si="15"/>
        <v>1955</v>
      </c>
      <c r="D79" s="17">
        <f>'Январь 17'!D70+'Февраль 17'!D70+'Март 17'!D70+'Апрель 17'!D70+'Май 17'!D73+'Июнь 17'!D73+'Июль 17'!D73+'Август 17'!D76+'Сентябрь 17'!D79+'Октябрь 17'!D79</f>
        <v>577</v>
      </c>
      <c r="E79" s="17">
        <f>'Январь 17'!E70+'Февраль 17'!E70+'Март 17'!E70+'Апрель 17'!E70+'Май 17'!E73+'Июнь 17'!E73+'Июль 17'!E73+'Август 17'!E76+'Сентябрь 17'!E79+'Октябрь 17'!E79</f>
        <v>20</v>
      </c>
      <c r="F79" s="17">
        <f>'Январь 17'!F70+'Февраль 17'!F70+'Март 17'!F70+'Апрель 17'!F70+'Май 17'!F73+'Июнь 17'!F73+'Июль 17'!F73+'Август 17'!F76+'Сентябрь 17'!F79+'Октябрь 17'!F79</f>
        <v>39</v>
      </c>
      <c r="G79" s="17">
        <f>'Январь 17'!G70+'Февраль 17'!G70+'Март 17'!G70+'Апрель 17'!G70+'Май 17'!G73+'Июнь 17'!G73+'Июль 17'!G73+'Август 17'!G76+'Сентябрь 17'!G79+'Октябрь 17'!G79</f>
        <v>2</v>
      </c>
      <c r="H79" s="17">
        <f>'Январь 17'!H70+'Февраль 17'!H70+'Март 17'!H70+'Апрель 17'!H70+'Май 17'!H73+'Июнь 17'!H73+'Июль 17'!H73+'Август 17'!H76+'Сентябрь 17'!H79+'Октябрь 17'!H79</f>
        <v>0</v>
      </c>
      <c r="I79" s="17">
        <f>'Январь 17'!I70+'Февраль 17'!I70+'Март 17'!I70+'Апрель 17'!I70+'Май 17'!I73+'Июнь 17'!I73+'Июль 17'!I73+'Август 17'!I76+'Сентябрь 17'!I79+'Октябрь 17'!I79</f>
        <v>4</v>
      </c>
      <c r="J79" s="17">
        <f>'Январь 17'!J70+'Февраль 17'!J70+'Март 17'!J70+'Апрель 17'!J70+'Май 17'!J73+'Июнь 17'!J73+'Июль 17'!J73+'Август 17'!J76+'Сентябрь 17'!J79+'Октябрь 17'!J79</f>
        <v>114</v>
      </c>
      <c r="K79" s="17">
        <f>'Январь 17'!K70+'Февраль 17'!K70+'Март 17'!K70+'Апрель 17'!K70+'Май 17'!K73+'Июнь 17'!K73+'Июль 17'!K73+'Август 17'!K76+'Сентябрь 17'!K79+'Октябрь 17'!K79</f>
        <v>442</v>
      </c>
      <c r="L79" s="17">
        <f>'Январь 17'!L70+'Февраль 17'!L70+'Март 17'!L70+'Апрель 17'!L70+'Май 17'!L73+'Июнь 17'!L73+'Июль 17'!L73+'Август 17'!L76+'Сентябрь 17'!L79+'Октябрь 17'!L79</f>
        <v>47</v>
      </c>
      <c r="M79" s="17">
        <f>'Январь 17'!M70+'Февраль 17'!M70+'Март 17'!M70+'Апрель 17'!M70+'Май 17'!M73+'Июнь 17'!M73+'Июль 17'!M73+'Август 17'!M76+'Сентябрь 17'!M79+'Октябрь 17'!M79</f>
        <v>7</v>
      </c>
      <c r="N79" s="17">
        <f>'Январь 17'!N70+'Февраль 17'!N70+'Март 17'!N70+'Апрель 17'!N70+'Май 17'!N73+'Июнь 17'!N73+'Июль 17'!N73+'Август 17'!N76+'Сентябрь 17'!N79+'Октябрь 17'!N79</f>
        <v>3</v>
      </c>
      <c r="O79" s="17">
        <f>'Январь 17'!O70+'Февраль 17'!O70+'Март 17'!O70+'Апрель 17'!O70+'Май 17'!O73+'Июнь 17'!O73+'Июль 17'!O73+'Август 17'!O76+'Сентябрь 17'!O79+'Октябрь 17'!O79</f>
        <v>39</v>
      </c>
      <c r="P79" s="17">
        <f>'Январь 17'!P70+'Февраль 17'!P70+'Март 17'!P70+'Апрель 17'!P70+'Май 17'!P73+'Июнь 17'!P73+'Июль 17'!P73+'Август 17'!P76+'Сентябрь 17'!P79+'Октябрь 17'!P79</f>
        <v>318</v>
      </c>
      <c r="Q79" s="17">
        <f>'Январь 17'!Q70+'Февраль 17'!Q70+'Март 17'!Q70+'Апрель 17'!Q70+'Май 17'!Q73+'Июнь 17'!Q73+'Июль 17'!Q73+'Август 17'!Q76+'Сентябрь 17'!Q79+'Октябрь 17'!Q79</f>
        <v>23</v>
      </c>
      <c r="R79" s="17">
        <f>'Январь 17'!R70+'Февраль 17'!R70+'Март 17'!R70+'Апрель 17'!R70+'Май 17'!R73+'Июнь 17'!R73+'Июль 17'!R73+'Август 17'!R76+'Сентябрь 17'!R79+'Октябрь 17'!R79</f>
        <v>312</v>
      </c>
      <c r="S79" s="17">
        <f>'Январь 17'!S70+'Февраль 17'!S70+'Март 17'!S70+'Апрель 17'!S70+'Май 17'!S73+'Июнь 17'!S73+'Июль 17'!S73+'Август 17'!S76+'Сентябрь 17'!S79+'Октябрь 17'!S79</f>
        <v>1</v>
      </c>
      <c r="T79" s="17">
        <f>'Январь 17'!T70+'Февраль 17'!T70+'Март 17'!T70+'Апрель 17'!T70+'Май 17'!T73+'Июнь 17'!T73+'Июль 17'!T73+'Август 17'!T76+'Сентябрь 17'!T79+'Октябрь 17'!T79</f>
        <v>0</v>
      </c>
      <c r="U79" s="17">
        <f>'Январь 17'!U70+'Февраль 17'!U70+'Март 17'!U70+'Апрель 17'!U70+'Май 17'!U73+'Июнь 17'!U73+'Июль 17'!U73+'Август 17'!U76+'Сентябрь 17'!U79+'Октябрь 17'!U79</f>
        <v>1</v>
      </c>
      <c r="V79" s="17">
        <f>'Январь 17'!V70+'Февраль 17'!V70+'Март 17'!V70+'Апрель 17'!V70+'Май 17'!V73+'Июнь 17'!V73+'Июль 17'!V73+'Август 17'!V76+'Сентябрь 17'!V79+'Октябрь 17'!V79</f>
        <v>6</v>
      </c>
    </row>
    <row r="80" spans="1:22" ht="49.5" customHeight="1" x14ac:dyDescent="0.25">
      <c r="A80" s="8">
        <v>45</v>
      </c>
      <c r="B80" s="23" t="s">
        <v>133</v>
      </c>
      <c r="C80" s="17">
        <f t="shared" si="15"/>
        <v>17</v>
      </c>
      <c r="D80" s="17">
        <f>'Январь 17'!D71+'Февраль 17'!D71+'Март 17'!D71+'Апрель 17'!D71+'Май 17'!D74+'Июнь 17'!D74+'Июль 17'!D74+'Август 17'!D77+'Сентябрь 17'!D80+'Октябрь 17'!D80</f>
        <v>1</v>
      </c>
      <c r="E80" s="17">
        <f>'Январь 17'!E71+'Февраль 17'!E71+'Март 17'!E71+'Апрель 17'!E71+'Май 17'!E74+'Июнь 17'!E74+'Июль 17'!E74+'Август 17'!E77+'Сентябрь 17'!E80+'Октябрь 17'!E80</f>
        <v>0</v>
      </c>
      <c r="F80" s="17">
        <f>'Январь 17'!F71+'Февраль 17'!F71+'Март 17'!F71+'Апрель 17'!F71+'Май 17'!F74+'Июнь 17'!F74+'Июль 17'!F74+'Август 17'!F77+'Сентябрь 17'!F80+'Октябрь 17'!F80</f>
        <v>0</v>
      </c>
      <c r="G80" s="17">
        <f>'Январь 17'!G71+'Февраль 17'!G71+'Март 17'!G71+'Апрель 17'!G71+'Май 17'!G74+'Июнь 17'!G74+'Июль 17'!G74+'Август 17'!G77+'Сентябрь 17'!G80+'Октябрь 17'!G80</f>
        <v>0</v>
      </c>
      <c r="H80" s="17">
        <f>'Январь 17'!H71+'Февраль 17'!H71+'Март 17'!H71+'Апрель 17'!H71+'Май 17'!H74+'Июнь 17'!H74+'Июль 17'!H74+'Август 17'!H77+'Сентябрь 17'!H80+'Октябрь 17'!H80</f>
        <v>0</v>
      </c>
      <c r="I80" s="17">
        <f>'Январь 17'!I71+'Февраль 17'!I71+'Март 17'!I71+'Апрель 17'!I71+'Май 17'!I74+'Июнь 17'!I74+'Июль 17'!I74+'Август 17'!I77+'Сентябрь 17'!I80+'Октябрь 17'!I80</f>
        <v>0</v>
      </c>
      <c r="J80" s="17">
        <f>'Январь 17'!J71+'Февраль 17'!J71+'Март 17'!J71+'Апрель 17'!J71+'Май 17'!J74+'Июнь 17'!J74+'Июль 17'!J74+'Август 17'!J77+'Сентябрь 17'!J80+'Октябрь 17'!J80</f>
        <v>0</v>
      </c>
      <c r="K80" s="17">
        <f>'Январь 17'!K71+'Февраль 17'!K71+'Март 17'!K71+'Апрель 17'!K71+'Май 17'!K74+'Июнь 17'!K74+'Июль 17'!K74+'Август 17'!K77+'Сентябрь 17'!K80+'Октябрь 17'!K80</f>
        <v>9</v>
      </c>
      <c r="L80" s="17">
        <f>'Январь 17'!L71+'Февраль 17'!L71+'Март 17'!L71+'Апрель 17'!L71+'Май 17'!L74+'Июнь 17'!L74+'Июль 17'!L74+'Август 17'!L77+'Сентябрь 17'!L80+'Октябрь 17'!L80</f>
        <v>1</v>
      </c>
      <c r="M80" s="17">
        <f>'Январь 17'!M71+'Февраль 17'!M71+'Март 17'!M71+'Апрель 17'!M71+'Май 17'!M74+'Июнь 17'!M74+'Июль 17'!M74+'Август 17'!M77+'Сентябрь 17'!M80+'Октябрь 17'!M80</f>
        <v>0</v>
      </c>
      <c r="N80" s="17">
        <f>'Январь 17'!N71+'Февраль 17'!N71+'Март 17'!N71+'Апрель 17'!N71+'Май 17'!N74+'Июнь 17'!N74+'Июль 17'!N74+'Август 17'!N77+'Сентябрь 17'!N80+'Октябрь 17'!N80</f>
        <v>0</v>
      </c>
      <c r="O80" s="17">
        <f>'Январь 17'!O71+'Февраль 17'!O71+'Март 17'!O71+'Апрель 17'!O71+'Май 17'!O74+'Июнь 17'!O74+'Июль 17'!O74+'Август 17'!O77+'Сентябрь 17'!O80+'Октябрь 17'!O80</f>
        <v>0</v>
      </c>
      <c r="P80" s="17">
        <f>'Январь 17'!P71+'Февраль 17'!P71+'Март 17'!P71+'Апрель 17'!P71+'Май 17'!P74+'Июнь 17'!P74+'Июль 17'!P74+'Август 17'!P77+'Сентябрь 17'!P80+'Октябрь 17'!P80</f>
        <v>6</v>
      </c>
      <c r="Q80" s="17">
        <f>'Январь 17'!Q71+'Февраль 17'!Q71+'Март 17'!Q71+'Апрель 17'!Q71+'Май 17'!Q74+'Июнь 17'!Q74+'Июль 17'!Q74+'Август 17'!Q77+'Сентябрь 17'!Q80+'Октябрь 17'!Q80</f>
        <v>0</v>
      </c>
      <c r="R80" s="17">
        <f>'Январь 17'!R71+'Февраль 17'!R71+'Март 17'!R71+'Апрель 17'!R71+'Май 17'!R74+'Июнь 17'!R74+'Июль 17'!R74+'Август 17'!R77+'Сентябрь 17'!R80+'Октябрь 17'!R80</f>
        <v>0</v>
      </c>
      <c r="S80" s="17">
        <f>'Январь 17'!S71+'Февраль 17'!S71+'Март 17'!S71+'Апрель 17'!S71+'Май 17'!S74+'Июнь 17'!S74+'Июль 17'!S74+'Август 17'!S77+'Сентябрь 17'!S80+'Октябрь 17'!S80</f>
        <v>0</v>
      </c>
      <c r="T80" s="17">
        <f>'Январь 17'!T71+'Февраль 17'!T71+'Март 17'!T71+'Апрель 17'!T71+'Май 17'!T74+'Июнь 17'!T74+'Июль 17'!T74+'Август 17'!T77+'Сентябрь 17'!T80+'Октябрь 17'!T80</f>
        <v>0</v>
      </c>
      <c r="U80" s="17">
        <f>'Январь 17'!U71+'Февраль 17'!U71+'Март 17'!U71+'Апрель 17'!U71+'Май 17'!U74+'Июнь 17'!U74+'Июль 17'!U74+'Август 17'!U77+'Сентябрь 17'!U80+'Октябрь 17'!U80</f>
        <v>0</v>
      </c>
      <c r="V80" s="17">
        <f>'Январь 17'!V71+'Февраль 17'!V71+'Март 17'!V71+'Апрель 17'!V71+'Май 17'!V74+'Июнь 17'!V74+'Июль 17'!V74+'Август 17'!V77+'Сентябрь 17'!V80+'Октябрь 17'!V80</f>
        <v>0</v>
      </c>
    </row>
    <row r="81" spans="1:22" ht="45" x14ac:dyDescent="0.25">
      <c r="A81" s="8">
        <v>46</v>
      </c>
      <c r="B81" s="23" t="s">
        <v>134</v>
      </c>
      <c r="C81" s="17">
        <f t="shared" si="15"/>
        <v>33</v>
      </c>
      <c r="D81" s="17">
        <f>'Январь 17'!D72+'Февраль 17'!D72+'Март 17'!D72+'Апрель 17'!D72+'Май 17'!D75+'Июнь 17'!D75+'Июль 17'!D75+'Август 17'!D78+'Сентябрь 17'!D81+'Октябрь 17'!D81</f>
        <v>13</v>
      </c>
      <c r="E81" s="17">
        <f>'Январь 17'!E72+'Февраль 17'!E72+'Март 17'!E72+'Апрель 17'!E72+'Май 17'!E75+'Июнь 17'!E75+'Июль 17'!E75+'Август 17'!E78+'Сентябрь 17'!E81+'Октябрь 17'!E81</f>
        <v>3</v>
      </c>
      <c r="F81" s="17">
        <f>'Январь 17'!F72+'Февраль 17'!F72+'Март 17'!F72+'Апрель 17'!F72+'Май 17'!F75+'Июнь 17'!F75+'Июль 17'!F75+'Август 17'!F78+'Сентябрь 17'!F81+'Октябрь 17'!F81</f>
        <v>0</v>
      </c>
      <c r="G81" s="17">
        <f>'Январь 17'!G72+'Февраль 17'!G72+'Март 17'!G72+'Апрель 17'!G72+'Май 17'!G75+'Июнь 17'!G75+'Июль 17'!G75+'Август 17'!G78+'Сентябрь 17'!G81+'Октябрь 17'!G81</f>
        <v>0</v>
      </c>
      <c r="H81" s="17">
        <f>'Январь 17'!H72+'Февраль 17'!H72+'Март 17'!H72+'Апрель 17'!H72+'Май 17'!H75+'Июнь 17'!H75+'Июль 17'!H75+'Август 17'!H78+'Сентябрь 17'!H81+'Октябрь 17'!H81</f>
        <v>0</v>
      </c>
      <c r="I81" s="17">
        <f>'Январь 17'!I72+'Февраль 17'!I72+'Март 17'!I72+'Апрель 17'!I72+'Май 17'!I75+'Июнь 17'!I75+'Июль 17'!I75+'Август 17'!I78+'Сентябрь 17'!I81+'Октябрь 17'!I81</f>
        <v>0</v>
      </c>
      <c r="J81" s="17">
        <f>'Январь 17'!J72+'Февраль 17'!J72+'Март 17'!J72+'Апрель 17'!J72+'Май 17'!J75+'Июнь 17'!J75+'Июль 17'!J75+'Август 17'!J78+'Сентябрь 17'!J81+'Октябрь 17'!J81</f>
        <v>2</v>
      </c>
      <c r="K81" s="17">
        <f>'Январь 17'!K72+'Февраль 17'!K72+'Март 17'!K72+'Апрель 17'!K72+'Май 17'!K75+'Июнь 17'!K75+'Июль 17'!K75+'Август 17'!K78+'Сентябрь 17'!K81+'Октябрь 17'!K81</f>
        <v>14</v>
      </c>
      <c r="L81" s="17">
        <f>'Январь 17'!L72+'Февраль 17'!L72+'Март 17'!L72+'Апрель 17'!L72+'Май 17'!L75+'Июнь 17'!L75+'Июль 17'!L75+'Август 17'!L78+'Сентябрь 17'!L81+'Октябрь 17'!L81</f>
        <v>0</v>
      </c>
      <c r="M81" s="17">
        <f>'Январь 17'!M72+'Февраль 17'!M72+'Март 17'!M72+'Апрель 17'!M72+'Май 17'!M75+'Июнь 17'!M75+'Июль 17'!M75+'Август 17'!M78+'Сентябрь 17'!M81+'Октябрь 17'!M81</f>
        <v>0</v>
      </c>
      <c r="N81" s="17">
        <f>'Январь 17'!N72+'Февраль 17'!N72+'Март 17'!N72+'Апрель 17'!N72+'Май 17'!N75+'Июнь 17'!N75+'Июль 17'!N75+'Август 17'!N78+'Сентябрь 17'!N81+'Октябрь 17'!N81</f>
        <v>0</v>
      </c>
      <c r="O81" s="17">
        <f>'Январь 17'!O72+'Февраль 17'!O72+'Март 17'!O72+'Апрель 17'!O72+'Май 17'!O75+'Июнь 17'!O75+'Июль 17'!O75+'Август 17'!O78+'Сентябрь 17'!O81+'Октябрь 17'!O81</f>
        <v>0</v>
      </c>
      <c r="P81" s="17">
        <f>'Январь 17'!P72+'Февраль 17'!P72+'Март 17'!P72+'Апрель 17'!P72+'Май 17'!P75+'Июнь 17'!P75+'Июль 17'!P75+'Август 17'!P78+'Сентябрь 17'!P81+'Октябрь 17'!P81</f>
        <v>0</v>
      </c>
      <c r="Q81" s="17">
        <f>'Январь 17'!Q72+'Февраль 17'!Q72+'Март 17'!Q72+'Апрель 17'!Q72+'Май 17'!Q75+'Июнь 17'!Q75+'Июль 17'!Q75+'Август 17'!Q78+'Сентябрь 17'!Q81+'Октябрь 17'!Q81</f>
        <v>0</v>
      </c>
      <c r="R81" s="17">
        <f>'Январь 17'!R72+'Февраль 17'!R72+'Март 17'!R72+'Апрель 17'!R72+'Май 17'!R75+'Июнь 17'!R75+'Июль 17'!R75+'Август 17'!R78+'Сентябрь 17'!R81+'Октябрь 17'!R81</f>
        <v>1</v>
      </c>
      <c r="S81" s="17">
        <f>'Январь 17'!S72+'Февраль 17'!S72+'Март 17'!S72+'Апрель 17'!S72+'Май 17'!S75+'Июнь 17'!S75+'Июль 17'!S75+'Август 17'!S78+'Сентябрь 17'!S81+'Октябрь 17'!S81</f>
        <v>0</v>
      </c>
      <c r="T81" s="17">
        <f>'Январь 17'!T72+'Февраль 17'!T72+'Март 17'!T72+'Апрель 17'!T72+'Май 17'!T75+'Июнь 17'!T75+'Июль 17'!T75+'Август 17'!T78+'Сентябрь 17'!T81+'Октябрь 17'!T81</f>
        <v>0</v>
      </c>
      <c r="U81" s="17">
        <f>'Январь 17'!U72+'Февраль 17'!U72+'Март 17'!U72+'Апрель 17'!U72+'Май 17'!U75+'Июнь 17'!U75+'Июль 17'!U75+'Август 17'!U78+'Сентябрь 17'!U81+'Октябрь 17'!U81</f>
        <v>0</v>
      </c>
      <c r="V81" s="17">
        <f>'Январь 17'!V72+'Февраль 17'!V72+'Март 17'!V72+'Апрель 17'!V72+'Май 17'!V75+'Июнь 17'!V75+'Июль 17'!V75+'Август 17'!V78+'Сентябрь 17'!V81+'Октябрь 17'!V81</f>
        <v>0</v>
      </c>
    </row>
    <row r="82" spans="1:22" ht="32.25" customHeight="1" x14ac:dyDescent="0.25">
      <c r="A82" s="8">
        <v>47</v>
      </c>
      <c r="B82" s="23" t="s">
        <v>242</v>
      </c>
      <c r="C82" s="17">
        <f t="shared" si="15"/>
        <v>2902</v>
      </c>
      <c r="D82" s="17">
        <f>'Январь 17'!D73+'Февраль 17'!D73+'Март 17'!D73+'Апрель 17'!D73+'Май 17'!D76+'Июнь 17'!D76+'Июль 17'!D76+'Август 17'!D79+'Сентябрь 17'!D82+'Октябрь 17'!D82</f>
        <v>968</v>
      </c>
      <c r="E82" s="17">
        <f>'Январь 17'!E73+'Февраль 17'!E73+'Март 17'!E73+'Апрель 17'!E73+'Май 17'!E76+'Июнь 17'!E76+'Июль 17'!E76+'Август 17'!E79+'Сентябрь 17'!E82+'Октябрь 17'!E82</f>
        <v>26</v>
      </c>
      <c r="F82" s="17">
        <f>'Январь 17'!F73+'Февраль 17'!F73+'Март 17'!F73+'Апрель 17'!F73+'Май 17'!F76+'Июнь 17'!F76+'Июль 17'!F76+'Август 17'!F79+'Сентябрь 17'!F82+'Октябрь 17'!F82</f>
        <v>1</v>
      </c>
      <c r="G82" s="17">
        <f>'Январь 17'!G73+'Февраль 17'!G73+'Март 17'!G73+'Апрель 17'!G73+'Май 17'!G76+'Июнь 17'!G76+'Июль 17'!G76+'Август 17'!G79+'Сентябрь 17'!G82+'Октябрь 17'!G82</f>
        <v>0</v>
      </c>
      <c r="H82" s="17">
        <f>'Январь 17'!H73+'Февраль 17'!H73+'Март 17'!H73+'Апрель 17'!H73+'Май 17'!H76+'Июнь 17'!H76+'Июль 17'!H76+'Август 17'!H79+'Сентябрь 17'!H82+'Октябрь 17'!H82</f>
        <v>0</v>
      </c>
      <c r="I82" s="17">
        <f>'Январь 17'!I73+'Февраль 17'!I73+'Март 17'!I73+'Апрель 17'!I73+'Май 17'!I76+'Июнь 17'!I76+'Июль 17'!I76+'Август 17'!I79+'Сентябрь 17'!I82+'Октябрь 17'!I82</f>
        <v>1</v>
      </c>
      <c r="J82" s="17">
        <f>'Январь 17'!J73+'Февраль 17'!J73+'Март 17'!J73+'Апрель 17'!J73+'Май 17'!J76+'Июнь 17'!J76+'Июль 17'!J76+'Август 17'!J79+'Сентябрь 17'!J82+'Октябрь 17'!J82</f>
        <v>30</v>
      </c>
      <c r="K82" s="17">
        <f>'Январь 17'!K73+'Февраль 17'!K73+'Март 17'!K73+'Апрель 17'!K73+'Май 17'!K76+'Июнь 17'!K76+'Июль 17'!K76+'Август 17'!K79+'Сентябрь 17'!K82+'Октябрь 17'!K82</f>
        <v>104</v>
      </c>
      <c r="L82" s="17">
        <f>'Январь 17'!L73+'Февраль 17'!L73+'Март 17'!L73+'Апрель 17'!L73+'Май 17'!L76+'Июнь 17'!L76+'Июль 17'!L76+'Август 17'!L79+'Сентябрь 17'!L82+'Октябрь 17'!L82</f>
        <v>62</v>
      </c>
      <c r="M82" s="17">
        <f>'Январь 17'!M73+'Февраль 17'!M73+'Март 17'!M73+'Апрель 17'!M73+'Май 17'!M76+'Июнь 17'!M76+'Июль 17'!M76+'Август 17'!M79+'Сентябрь 17'!M82+'Октябрь 17'!M82</f>
        <v>4</v>
      </c>
      <c r="N82" s="17">
        <f>'Январь 17'!N73+'Февраль 17'!N73+'Март 17'!N73+'Апрель 17'!N73+'Май 17'!N76+'Июнь 17'!N76+'Июль 17'!N76+'Август 17'!N79+'Сентябрь 17'!N82+'Октябрь 17'!N82</f>
        <v>1</v>
      </c>
      <c r="O82" s="17">
        <f>'Январь 17'!O73+'Февраль 17'!O73+'Март 17'!O73+'Апрель 17'!O73+'Май 17'!O76+'Июнь 17'!O76+'Июль 17'!O76+'Август 17'!O79+'Сентябрь 17'!O82+'Октябрь 17'!O82</f>
        <v>21</v>
      </c>
      <c r="P82" s="17">
        <f>'Январь 17'!P73+'Февраль 17'!P73+'Март 17'!P73+'Апрель 17'!P73+'Май 17'!P76+'Июнь 17'!P76+'Июль 17'!P76+'Август 17'!P79+'Сентябрь 17'!P82+'Октябрь 17'!P82</f>
        <v>849</v>
      </c>
      <c r="Q82" s="17">
        <f>'Январь 17'!Q73+'Февраль 17'!Q73+'Март 17'!Q73+'Апрель 17'!Q73+'Май 17'!Q76+'Июнь 17'!Q76+'Июль 17'!Q76+'Август 17'!Q79+'Сентябрь 17'!Q82+'Октябрь 17'!Q82</f>
        <v>28</v>
      </c>
      <c r="R82" s="17">
        <f>'Январь 17'!R73+'Февраль 17'!R73+'Март 17'!R73+'Апрель 17'!R73+'Май 17'!R76+'Июнь 17'!R76+'Июль 17'!R76+'Август 17'!R79+'Сентябрь 17'!R82+'Октябрь 17'!R82</f>
        <v>799</v>
      </c>
      <c r="S82" s="17">
        <f>'Январь 17'!S73+'Февраль 17'!S73+'Март 17'!S73+'Апрель 17'!S73+'Май 17'!S76+'Июнь 17'!S76+'Июль 17'!S76+'Август 17'!S79+'Сентябрь 17'!S82+'Октябрь 17'!S82</f>
        <v>0</v>
      </c>
      <c r="T82" s="17">
        <f>'Январь 17'!T73+'Февраль 17'!T73+'Март 17'!T73+'Апрель 17'!T73+'Май 17'!T76+'Июнь 17'!T76+'Июль 17'!T76+'Август 17'!T79+'Сентябрь 17'!T82+'Октябрь 17'!T82</f>
        <v>1</v>
      </c>
      <c r="U82" s="17">
        <f>'Январь 17'!U73+'Февраль 17'!U73+'Март 17'!U73+'Апрель 17'!U73+'Май 17'!U76+'Июнь 17'!U76+'Июль 17'!U76+'Август 17'!U79+'Сентябрь 17'!U82+'Октябрь 17'!U82</f>
        <v>0</v>
      </c>
      <c r="V82" s="17">
        <f>'Январь 17'!V73+'Февраль 17'!V73+'Март 17'!V73+'Апрель 17'!V73+'Май 17'!V76+'Июнь 17'!V76+'Июль 17'!V76+'Август 17'!V79+'Сентябрь 17'!V82+'Октябрь 17'!V82</f>
        <v>7</v>
      </c>
    </row>
    <row r="83" spans="1:22" ht="51.75" customHeight="1" x14ac:dyDescent="0.25">
      <c r="A83" s="8">
        <v>48</v>
      </c>
      <c r="B83" s="23" t="s">
        <v>10</v>
      </c>
      <c r="C83" s="17">
        <f t="shared" si="15"/>
        <v>49</v>
      </c>
      <c r="D83" s="17">
        <f>'Январь 17'!D74+'Февраль 17'!D74+'Март 17'!D74+'Апрель 17'!D74+'Май 17'!D77+'Июнь 17'!D77+'Июль 17'!D77+'Август 17'!D80+'Сентябрь 17'!D83+'Октябрь 17'!D83</f>
        <v>6</v>
      </c>
      <c r="E83" s="17">
        <f>'Январь 17'!E74+'Февраль 17'!E74+'Март 17'!E74+'Апрель 17'!E74+'Май 17'!E77+'Июнь 17'!E77+'Июль 17'!E77+'Август 17'!E80+'Сентябрь 17'!E83+'Октябрь 17'!E83</f>
        <v>0</v>
      </c>
      <c r="F83" s="17">
        <f>'Январь 17'!F74+'Февраль 17'!F74+'Март 17'!F74+'Апрель 17'!F74+'Май 17'!F77+'Июнь 17'!F77+'Июль 17'!F77+'Август 17'!F80+'Сентябрь 17'!F83+'Октябрь 17'!F83</f>
        <v>0</v>
      </c>
      <c r="G83" s="17">
        <f>'Январь 17'!G74+'Февраль 17'!G74+'Март 17'!G74+'Апрель 17'!G74+'Май 17'!G77+'Июнь 17'!G77+'Июль 17'!G77+'Август 17'!G80+'Сентябрь 17'!G83+'Октябрь 17'!G83</f>
        <v>1</v>
      </c>
      <c r="H83" s="17">
        <f>'Январь 17'!H74+'Февраль 17'!H74+'Март 17'!H74+'Апрель 17'!H74+'Май 17'!H77+'Июнь 17'!H77+'Июль 17'!H77+'Август 17'!H80+'Сентябрь 17'!H83+'Октябрь 17'!H83</f>
        <v>0</v>
      </c>
      <c r="I83" s="17">
        <f>'Январь 17'!I74+'Февраль 17'!I74+'Март 17'!I74+'Апрель 17'!I74+'Май 17'!I77+'Июнь 17'!I77+'Июль 17'!I77+'Август 17'!I80+'Сентябрь 17'!I83+'Октябрь 17'!I83</f>
        <v>0</v>
      </c>
      <c r="J83" s="17">
        <f>'Январь 17'!J74+'Февраль 17'!J74+'Март 17'!J74+'Апрель 17'!J74+'Май 17'!J77+'Июнь 17'!J77+'Июль 17'!J77+'Август 17'!J80+'Сентябрь 17'!J83+'Октябрь 17'!J83</f>
        <v>2</v>
      </c>
      <c r="K83" s="17">
        <f>'Январь 17'!K74+'Февраль 17'!K74+'Март 17'!K74+'Апрель 17'!K74+'Май 17'!K77+'Июнь 17'!K77+'Июль 17'!K77+'Август 17'!K80+'Сентябрь 17'!K83+'Октябрь 17'!K83</f>
        <v>33</v>
      </c>
      <c r="L83" s="17">
        <f>'Январь 17'!L74+'Февраль 17'!L74+'Март 17'!L74+'Апрель 17'!L74+'Май 17'!L77+'Июнь 17'!L77+'Июль 17'!L77+'Август 17'!L80+'Сентябрь 17'!L83+'Октябрь 17'!L83</f>
        <v>0</v>
      </c>
      <c r="M83" s="17">
        <f>'Январь 17'!M74+'Февраль 17'!M74+'Март 17'!M74+'Апрель 17'!M74+'Май 17'!M77+'Июнь 17'!M77+'Июль 17'!M77+'Август 17'!M80+'Сентябрь 17'!M83+'Октябрь 17'!M83</f>
        <v>0</v>
      </c>
      <c r="N83" s="17">
        <f>'Январь 17'!N74+'Февраль 17'!N74+'Март 17'!N74+'Апрель 17'!N74+'Май 17'!N77+'Июнь 17'!N77+'Июль 17'!N77+'Август 17'!N80+'Сентябрь 17'!N83+'Октябрь 17'!N83</f>
        <v>0</v>
      </c>
      <c r="O83" s="17">
        <f>'Январь 17'!O74+'Февраль 17'!O74+'Март 17'!O74+'Апрель 17'!O74+'Май 17'!O77+'Июнь 17'!O77+'Июль 17'!O77+'Август 17'!O80+'Сентябрь 17'!O83+'Октябрь 17'!O83</f>
        <v>0</v>
      </c>
      <c r="P83" s="17">
        <f>'Январь 17'!P74+'Февраль 17'!P74+'Март 17'!P74+'Апрель 17'!P74+'Май 17'!P77+'Июнь 17'!P77+'Июль 17'!P77+'Август 17'!P80+'Сентябрь 17'!P83+'Октябрь 17'!P83</f>
        <v>2</v>
      </c>
      <c r="Q83" s="17">
        <f>'Январь 17'!Q74+'Февраль 17'!Q74+'Март 17'!Q74+'Апрель 17'!Q74+'Май 17'!Q77+'Июнь 17'!Q77+'Июль 17'!Q77+'Август 17'!Q80+'Сентябрь 17'!Q83+'Октябрь 17'!Q83</f>
        <v>0</v>
      </c>
      <c r="R83" s="17">
        <f>'Январь 17'!R74+'Февраль 17'!R74+'Март 17'!R74+'Апрель 17'!R74+'Май 17'!R77+'Июнь 17'!R77+'Июль 17'!R77+'Август 17'!R80+'Сентябрь 17'!R83+'Октябрь 17'!R83</f>
        <v>3</v>
      </c>
      <c r="S83" s="17">
        <f>'Январь 17'!S74+'Февраль 17'!S74+'Март 17'!S74+'Апрель 17'!S74+'Май 17'!S77+'Июнь 17'!S77+'Июль 17'!S77+'Август 17'!S80+'Сентябрь 17'!S83+'Октябрь 17'!S83</f>
        <v>2</v>
      </c>
      <c r="T83" s="17">
        <f>'Январь 17'!T74+'Февраль 17'!T74+'Март 17'!T74+'Апрель 17'!T74+'Май 17'!T77+'Июнь 17'!T77+'Июль 17'!T77+'Август 17'!T80+'Сентябрь 17'!T83+'Октябрь 17'!T83</f>
        <v>0</v>
      </c>
      <c r="U83" s="17">
        <f>'Январь 17'!U74+'Февраль 17'!U74+'Март 17'!U74+'Апрель 17'!U74+'Май 17'!U77+'Июнь 17'!U77+'Июль 17'!U77+'Август 17'!U80+'Сентябрь 17'!U83+'Октябрь 17'!U83</f>
        <v>0</v>
      </c>
      <c r="V83" s="17">
        <f>'Январь 17'!V74+'Февраль 17'!V74+'Март 17'!V74+'Апрель 17'!V74+'Май 17'!V77+'Июнь 17'!V77+'Июль 17'!V77+'Август 17'!V80+'Сентябрь 17'!V83+'Октябрь 17'!V83</f>
        <v>0</v>
      </c>
    </row>
    <row r="84" spans="1:22" ht="30" x14ac:dyDescent="0.25">
      <c r="A84" s="8">
        <v>49</v>
      </c>
      <c r="B84" s="23" t="s">
        <v>136</v>
      </c>
      <c r="C84" s="17">
        <f t="shared" si="15"/>
        <v>466</v>
      </c>
      <c r="D84" s="17">
        <f>'Январь 17'!D75+'Февраль 17'!D75+'Март 17'!D75+'Апрель 17'!D75+'Май 17'!D78+'Июнь 17'!D78+'Июль 17'!D78+'Август 17'!D81+'Сентябрь 17'!D84+'Октябрь 17'!D84</f>
        <v>100</v>
      </c>
      <c r="E84" s="17">
        <f>'Январь 17'!E75+'Февраль 17'!E75+'Март 17'!E75+'Апрель 17'!E75+'Май 17'!E78+'Июнь 17'!E78+'Июль 17'!E78+'Август 17'!E81+'Сентябрь 17'!E84+'Октябрь 17'!E84</f>
        <v>0</v>
      </c>
      <c r="F84" s="17">
        <f>'Январь 17'!F75+'Февраль 17'!F75+'Март 17'!F75+'Апрель 17'!F75+'Май 17'!F78+'Июнь 17'!F78+'Июль 17'!F78+'Август 17'!F81+'Сентябрь 17'!F84+'Октябрь 17'!F84</f>
        <v>11</v>
      </c>
      <c r="G84" s="17">
        <f>'Январь 17'!G75+'Февраль 17'!G75+'Март 17'!G75+'Апрель 17'!G75+'Май 17'!G78+'Июнь 17'!G78+'Июль 17'!G78+'Август 17'!G81+'Сентябрь 17'!G84+'Октябрь 17'!G84</f>
        <v>0</v>
      </c>
      <c r="H84" s="17">
        <f>'Январь 17'!H75+'Февраль 17'!H75+'Март 17'!H75+'Апрель 17'!H75+'Май 17'!H78+'Июнь 17'!H78+'Июль 17'!H78+'Август 17'!H81+'Сентябрь 17'!H84+'Октябрь 17'!H84</f>
        <v>2</v>
      </c>
      <c r="I84" s="17">
        <f>'Январь 17'!I75+'Февраль 17'!I75+'Март 17'!I75+'Апрель 17'!I75+'Май 17'!I78+'Июнь 17'!I78+'Июль 17'!I78+'Август 17'!I81+'Сентябрь 17'!I84+'Октябрь 17'!I84</f>
        <v>1</v>
      </c>
      <c r="J84" s="17">
        <f>'Январь 17'!J75+'Февраль 17'!J75+'Март 17'!J75+'Апрель 17'!J75+'Май 17'!J78+'Июнь 17'!J78+'Июль 17'!J78+'Август 17'!J81+'Сентябрь 17'!J84+'Октябрь 17'!J84</f>
        <v>53</v>
      </c>
      <c r="K84" s="17">
        <f>'Январь 17'!K75+'Февраль 17'!K75+'Март 17'!K75+'Апрель 17'!K75+'Май 17'!K78+'Июнь 17'!K78+'Июль 17'!K78+'Август 17'!K81+'Сентябрь 17'!K84+'Октябрь 17'!K84</f>
        <v>112</v>
      </c>
      <c r="L84" s="17">
        <f>'Январь 17'!L75+'Февраль 17'!L75+'Март 17'!L75+'Апрель 17'!L75+'Май 17'!L78+'Июнь 17'!L78+'Июль 17'!L78+'Август 17'!L81+'Сентябрь 17'!L84+'Октябрь 17'!L84</f>
        <v>11</v>
      </c>
      <c r="M84" s="17">
        <f>'Январь 17'!M75+'Февраль 17'!M75+'Март 17'!M75+'Апрель 17'!M75+'Май 17'!M78+'Июнь 17'!M78+'Июль 17'!M78+'Август 17'!M81+'Сентябрь 17'!M84+'Октябрь 17'!M84</f>
        <v>3</v>
      </c>
      <c r="N84" s="17">
        <f>'Январь 17'!N75+'Февраль 17'!N75+'Март 17'!N75+'Апрель 17'!N75+'Май 17'!N78+'Июнь 17'!N78+'Июль 17'!N78+'Август 17'!N81+'Сентябрь 17'!N84+'Октябрь 17'!N84</f>
        <v>37</v>
      </c>
      <c r="O84" s="17">
        <f>'Январь 17'!O75+'Февраль 17'!O75+'Март 17'!O75+'Апрель 17'!O75+'Май 17'!O78+'Июнь 17'!O78+'Июль 17'!O78+'Август 17'!O81+'Сентябрь 17'!O84+'Октябрь 17'!O84</f>
        <v>0</v>
      </c>
      <c r="P84" s="17">
        <f>'Январь 17'!P75+'Февраль 17'!P75+'Март 17'!P75+'Апрель 17'!P75+'Май 17'!P78+'Июнь 17'!P78+'Июль 17'!P78+'Август 17'!P81+'Сентябрь 17'!P84+'Октябрь 17'!P84</f>
        <v>66</v>
      </c>
      <c r="Q84" s="17">
        <f>'Январь 17'!Q75+'Февраль 17'!Q75+'Март 17'!Q75+'Апрель 17'!Q75+'Май 17'!Q78+'Июнь 17'!Q78+'Июль 17'!Q78+'Август 17'!Q81+'Сентябрь 17'!Q84+'Октябрь 17'!Q84</f>
        <v>7</v>
      </c>
      <c r="R84" s="17">
        <f>'Январь 17'!R75+'Февраль 17'!R75+'Март 17'!R75+'Апрель 17'!R75+'Май 17'!R78+'Июнь 17'!R78+'Июль 17'!R78+'Август 17'!R81+'Сентябрь 17'!R84+'Октябрь 17'!R84</f>
        <v>53</v>
      </c>
      <c r="S84" s="17">
        <f>'Январь 17'!S75+'Февраль 17'!S75+'Март 17'!S75+'Апрель 17'!S75+'Май 17'!S78+'Июнь 17'!S78+'Июль 17'!S78+'Август 17'!S81+'Сентябрь 17'!S84+'Октябрь 17'!S84</f>
        <v>4</v>
      </c>
      <c r="T84" s="17">
        <f>'Январь 17'!T75+'Февраль 17'!T75+'Март 17'!T75+'Апрель 17'!T75+'Май 17'!T78+'Июнь 17'!T78+'Июль 17'!T78+'Август 17'!T81+'Сентябрь 17'!T84+'Октябрь 17'!T84</f>
        <v>0</v>
      </c>
      <c r="U84" s="17">
        <f>'Январь 17'!U75+'Февраль 17'!U75+'Март 17'!U75+'Апрель 17'!U75+'Май 17'!U78+'Июнь 17'!U78+'Июль 17'!U78+'Август 17'!U81+'Сентябрь 17'!U84+'Октябрь 17'!U84</f>
        <v>2</v>
      </c>
      <c r="V84" s="17">
        <f>'Январь 17'!V75+'Февраль 17'!V75+'Март 17'!V75+'Апрель 17'!V75+'Май 17'!V78+'Июнь 17'!V78+'Июль 17'!V78+'Август 17'!V81+'Сентябрь 17'!V84+'Октябрь 17'!V84</f>
        <v>4</v>
      </c>
    </row>
    <row r="85" spans="1:22" ht="30" x14ac:dyDescent="0.25">
      <c r="A85" s="8">
        <v>50</v>
      </c>
      <c r="B85" s="23" t="s">
        <v>19</v>
      </c>
      <c r="C85" s="17">
        <f t="shared" si="15"/>
        <v>765</v>
      </c>
      <c r="D85" s="17">
        <f>'Январь 17'!D76+'Февраль 17'!D76+'Март 17'!D76+'Апрель 17'!D76+'Май 17'!D79+'Июнь 17'!D79+'Июль 17'!D79+'Август 17'!D82+'Сентябрь 17'!D85+'Октябрь 17'!D85</f>
        <v>274</v>
      </c>
      <c r="E85" s="17">
        <f>'Январь 17'!E76+'Февраль 17'!E76+'Март 17'!E76+'Апрель 17'!E76+'Май 17'!E79+'Июнь 17'!E79+'Июль 17'!E79+'Август 17'!E82+'Сентябрь 17'!E85+'Октябрь 17'!E85</f>
        <v>15</v>
      </c>
      <c r="F85" s="17">
        <f>'Январь 17'!F76+'Февраль 17'!F76+'Март 17'!F76+'Апрель 17'!F76+'Май 17'!F79+'Июнь 17'!F79+'Июль 17'!F79+'Август 17'!F82+'Сентябрь 17'!F85+'Октябрь 17'!F85</f>
        <v>22</v>
      </c>
      <c r="G85" s="17">
        <f>'Январь 17'!G76+'Февраль 17'!G76+'Март 17'!G76+'Апрель 17'!G76+'Май 17'!G79+'Июнь 17'!G79+'Июль 17'!G79+'Август 17'!G82+'Сентябрь 17'!G85+'Октябрь 17'!G85</f>
        <v>0</v>
      </c>
      <c r="H85" s="17">
        <f>'Январь 17'!H76+'Февраль 17'!H76+'Март 17'!H76+'Апрель 17'!H76+'Май 17'!H79+'Июнь 17'!H79+'Июль 17'!H79+'Август 17'!H82+'Сентябрь 17'!H85+'Октябрь 17'!H85</f>
        <v>2</v>
      </c>
      <c r="I85" s="17">
        <f>'Январь 17'!I76+'Февраль 17'!I76+'Март 17'!I76+'Апрель 17'!I76+'Май 17'!I79+'Июнь 17'!I79+'Июль 17'!I79+'Август 17'!I82+'Сентябрь 17'!I85+'Октябрь 17'!I85</f>
        <v>2</v>
      </c>
      <c r="J85" s="17">
        <f>'Январь 17'!J76+'Февраль 17'!J76+'Март 17'!J76+'Апрель 17'!J76+'Май 17'!J79+'Июнь 17'!J79+'Июль 17'!J79+'Август 17'!J82+'Сентябрь 17'!J85+'Октябрь 17'!J85</f>
        <v>68</v>
      </c>
      <c r="K85" s="17">
        <f>'Январь 17'!K76+'Февраль 17'!K76+'Март 17'!K76+'Апрель 17'!K76+'Май 17'!K79+'Июнь 17'!K79+'Июль 17'!K79+'Август 17'!K82+'Сентябрь 17'!K85+'Октябрь 17'!K85</f>
        <v>220</v>
      </c>
      <c r="L85" s="17">
        <f>'Январь 17'!L76+'Февраль 17'!L76+'Март 17'!L76+'Апрель 17'!L76+'Май 17'!L79+'Июнь 17'!L79+'Июль 17'!L79+'Август 17'!L82+'Сентябрь 17'!L85+'Октябрь 17'!L85</f>
        <v>16</v>
      </c>
      <c r="M85" s="17">
        <f>'Январь 17'!M76+'Февраль 17'!M76+'Март 17'!M76+'Апрель 17'!M76+'Май 17'!M79+'Июнь 17'!M79+'Июль 17'!M79+'Август 17'!M82+'Сентябрь 17'!M85+'Октябрь 17'!M85</f>
        <v>2</v>
      </c>
      <c r="N85" s="17">
        <f>'Январь 17'!N76+'Февраль 17'!N76+'Март 17'!N76+'Апрель 17'!N76+'Май 17'!N79+'Июнь 17'!N79+'Июль 17'!N79+'Август 17'!N82+'Сентябрь 17'!N85+'Октябрь 17'!N85</f>
        <v>4</v>
      </c>
      <c r="O85" s="17">
        <f>'Январь 17'!O76+'Февраль 17'!O76+'Март 17'!O76+'Апрель 17'!O76+'Май 17'!O79+'Июнь 17'!O79+'Июль 17'!O79+'Август 17'!O82+'Сентябрь 17'!O85+'Октябрь 17'!O85</f>
        <v>1</v>
      </c>
      <c r="P85" s="17">
        <f>'Январь 17'!P76+'Февраль 17'!P76+'Март 17'!P76+'Апрель 17'!P76+'Май 17'!P79+'Июнь 17'!P79+'Июль 17'!P79+'Август 17'!P82+'Сентябрь 17'!P85+'Октябрь 17'!P85</f>
        <v>57</v>
      </c>
      <c r="Q85" s="17">
        <f>'Январь 17'!Q76+'Февраль 17'!Q76+'Март 17'!Q76+'Апрель 17'!Q76+'Май 17'!Q79+'Июнь 17'!Q79+'Июль 17'!Q79+'Август 17'!Q82+'Сентябрь 17'!Q85+'Октябрь 17'!Q85</f>
        <v>23</v>
      </c>
      <c r="R85" s="17">
        <f>'Январь 17'!R76+'Февраль 17'!R76+'Март 17'!R76+'Апрель 17'!R76+'Май 17'!R79+'Июнь 17'!R79+'Июль 17'!R79+'Август 17'!R82+'Сентябрь 17'!R85+'Октябрь 17'!R85</f>
        <v>48</v>
      </c>
      <c r="S85" s="17">
        <f>'Январь 17'!S76+'Февраль 17'!S76+'Март 17'!S76+'Апрель 17'!S76+'Май 17'!S79+'Июнь 17'!S79+'Июль 17'!S79+'Август 17'!S82+'Сентябрь 17'!S85+'Октябрь 17'!S85</f>
        <v>5</v>
      </c>
      <c r="T85" s="17">
        <f>'Январь 17'!T76+'Февраль 17'!T76+'Март 17'!T76+'Апрель 17'!T76+'Май 17'!T79+'Июнь 17'!T79+'Июль 17'!T79+'Август 17'!T82+'Сентябрь 17'!T85+'Октябрь 17'!T85</f>
        <v>1</v>
      </c>
      <c r="U85" s="17">
        <f>'Январь 17'!U76+'Февраль 17'!U76+'Март 17'!U76+'Апрель 17'!U76+'Май 17'!U79+'Июнь 17'!U79+'Июль 17'!U79+'Август 17'!U82+'Сентябрь 17'!U85+'Октябрь 17'!U85</f>
        <v>3</v>
      </c>
      <c r="V85" s="17">
        <f>'Январь 17'!V76+'Февраль 17'!V76+'Март 17'!V76+'Апрель 17'!V76+'Май 17'!V79+'Июнь 17'!V79+'Июль 17'!V79+'Август 17'!V82+'Сентябрь 17'!V85+'Октябрь 17'!V85</f>
        <v>2</v>
      </c>
    </row>
    <row r="86" spans="1:22" x14ac:dyDescent="0.25">
      <c r="A86" s="8">
        <v>51</v>
      </c>
      <c r="B86" s="23" t="s">
        <v>18</v>
      </c>
      <c r="C86" s="17">
        <f t="shared" si="15"/>
        <v>704</v>
      </c>
      <c r="D86" s="17">
        <f>'Январь 17'!D77+'Февраль 17'!D77+'Март 17'!D77+'Апрель 17'!D77+'Май 17'!D80+'Июнь 17'!D80+'Июль 17'!D80+'Август 17'!D83+'Сентябрь 17'!D86+'Октябрь 17'!D86</f>
        <v>156</v>
      </c>
      <c r="E86" s="17">
        <f>'Январь 17'!E77+'Февраль 17'!E77+'Март 17'!E77+'Апрель 17'!E77+'Май 17'!E80+'Июнь 17'!E80+'Июль 17'!E80+'Август 17'!E83+'Сентябрь 17'!E86+'Октябрь 17'!E86</f>
        <v>8</v>
      </c>
      <c r="F86" s="17">
        <f>'Январь 17'!F77+'Февраль 17'!F77+'Март 17'!F77+'Апрель 17'!F77+'Май 17'!F80+'Июнь 17'!F80+'Июль 17'!F80+'Август 17'!F83+'Сентябрь 17'!F86+'Октябрь 17'!F86</f>
        <v>33</v>
      </c>
      <c r="G86" s="17">
        <f>'Январь 17'!G77+'Февраль 17'!G77+'Март 17'!G77+'Апрель 17'!G77+'Май 17'!G80+'Июнь 17'!G80+'Июль 17'!G80+'Август 17'!G83+'Сентябрь 17'!G86+'Октябрь 17'!G86</f>
        <v>0</v>
      </c>
      <c r="H86" s="17">
        <f>'Январь 17'!H77+'Февраль 17'!H77+'Март 17'!H77+'Апрель 17'!H77+'Май 17'!H80+'Июнь 17'!H80+'Июль 17'!H80+'Август 17'!H83+'Сентябрь 17'!H86+'Октябрь 17'!H86</f>
        <v>1</v>
      </c>
      <c r="I86" s="17">
        <f>'Январь 17'!I77+'Февраль 17'!I77+'Март 17'!I77+'Апрель 17'!I77+'Май 17'!I80+'Июнь 17'!I80+'Июль 17'!I80+'Август 17'!I83+'Сентябрь 17'!I86+'Октябрь 17'!I86</f>
        <v>0</v>
      </c>
      <c r="J86" s="17">
        <f>'Январь 17'!J77+'Февраль 17'!J77+'Март 17'!J77+'Апрель 17'!J77+'Май 17'!J80+'Июнь 17'!J80+'Июль 17'!J80+'Август 17'!J83+'Сентябрь 17'!J86+'Октябрь 17'!J86</f>
        <v>69</v>
      </c>
      <c r="K86" s="17">
        <f>'Январь 17'!K77+'Февраль 17'!K77+'Март 17'!K77+'Апрель 17'!K77+'Май 17'!K80+'Июнь 17'!K80+'Июль 17'!K80+'Август 17'!K83+'Сентябрь 17'!K86+'Октябрь 17'!K86</f>
        <v>163</v>
      </c>
      <c r="L86" s="17">
        <f>'Январь 17'!L77+'Февраль 17'!L77+'Март 17'!L77+'Апрель 17'!L77+'Май 17'!L80+'Июнь 17'!L80+'Июль 17'!L80+'Август 17'!L83+'Сентябрь 17'!L86+'Октябрь 17'!L86</f>
        <v>11</v>
      </c>
      <c r="M86" s="17">
        <f>'Январь 17'!M77+'Февраль 17'!M77+'Март 17'!M77+'Апрель 17'!M77+'Май 17'!M80+'Июнь 17'!M80+'Июль 17'!M80+'Август 17'!M83+'Сентябрь 17'!M86+'Октябрь 17'!M86</f>
        <v>13</v>
      </c>
      <c r="N86" s="17">
        <f>'Январь 17'!N77+'Февраль 17'!N77+'Март 17'!N77+'Апрель 17'!N77+'Май 17'!N80+'Июнь 17'!N80+'Июль 17'!N80+'Август 17'!N83+'Сентябрь 17'!N86+'Октябрь 17'!N86</f>
        <v>2</v>
      </c>
      <c r="O86" s="17">
        <f>'Январь 17'!O77+'Февраль 17'!O77+'Март 17'!O77+'Апрель 17'!O77+'Май 17'!O80+'Июнь 17'!O80+'Июль 17'!O80+'Август 17'!O83+'Сентябрь 17'!O86+'Октябрь 17'!O86</f>
        <v>1</v>
      </c>
      <c r="P86" s="17">
        <f>'Январь 17'!P77+'Февраль 17'!P77+'Март 17'!P77+'Апрель 17'!P77+'Май 17'!P80+'Июнь 17'!P80+'Июль 17'!P80+'Август 17'!P83+'Сентябрь 17'!P86+'Октябрь 17'!P86</f>
        <v>80</v>
      </c>
      <c r="Q86" s="17">
        <f>'Январь 17'!Q77+'Февраль 17'!Q77+'Март 17'!Q77+'Апрель 17'!Q77+'Май 17'!Q80+'Июнь 17'!Q80+'Июль 17'!Q80+'Август 17'!Q83+'Сентябрь 17'!Q86+'Октябрь 17'!Q86</f>
        <v>21</v>
      </c>
      <c r="R86" s="17">
        <f>'Январь 17'!R77+'Февраль 17'!R77+'Март 17'!R77+'Апрель 17'!R77+'Май 17'!R80+'Июнь 17'!R80+'Июль 17'!R80+'Август 17'!R83+'Сентябрь 17'!R86+'Октябрь 17'!R86</f>
        <v>140</v>
      </c>
      <c r="S86" s="17">
        <f>'Январь 17'!S77+'Февраль 17'!S77+'Март 17'!S77+'Апрель 17'!S77+'Май 17'!S80+'Июнь 17'!S80+'Июль 17'!S80+'Август 17'!S83+'Сентябрь 17'!S86+'Октябрь 17'!S86</f>
        <v>2</v>
      </c>
      <c r="T86" s="17">
        <f>'Январь 17'!T77+'Февраль 17'!T77+'Март 17'!T77+'Апрель 17'!T77+'Май 17'!T80+'Июнь 17'!T80+'Июль 17'!T80+'Август 17'!T83+'Сентябрь 17'!T86+'Октябрь 17'!T86</f>
        <v>0</v>
      </c>
      <c r="U86" s="17">
        <f>'Январь 17'!U77+'Февраль 17'!U77+'Март 17'!U77+'Апрель 17'!U77+'Май 17'!U80+'Июнь 17'!U80+'Июль 17'!U80+'Август 17'!U83+'Сентябрь 17'!U86+'Октябрь 17'!U86</f>
        <v>1</v>
      </c>
      <c r="V86" s="17">
        <f>'Январь 17'!V77+'Февраль 17'!V77+'Март 17'!V77+'Апрель 17'!V77+'Май 17'!V80+'Июнь 17'!V80+'Июль 17'!V80+'Август 17'!V83+'Сентябрь 17'!V86+'Октябрь 17'!V86</f>
        <v>3</v>
      </c>
    </row>
    <row r="87" spans="1:22" ht="30" x14ac:dyDescent="0.25">
      <c r="A87" s="8">
        <v>52</v>
      </c>
      <c r="B87" s="23" t="s">
        <v>207</v>
      </c>
      <c r="C87" s="17">
        <f t="shared" si="15"/>
        <v>11</v>
      </c>
      <c r="D87" s="17">
        <f>'Август 17'!D84+'Сентябрь 17'!D87+'Октябрь 17'!D87</f>
        <v>1</v>
      </c>
      <c r="E87" s="17">
        <f>'Август 17'!E84+'Сентябрь 17'!E87+'Октябрь 17'!E87</f>
        <v>0</v>
      </c>
      <c r="F87" s="17">
        <f>'Август 17'!F84+'Сентябрь 17'!F87+'Октябрь 17'!F87</f>
        <v>0</v>
      </c>
      <c r="G87" s="17">
        <f>'Август 17'!G84+'Сентябрь 17'!G87+'Октябрь 17'!G87</f>
        <v>0</v>
      </c>
      <c r="H87" s="17">
        <f>'Август 17'!H84+'Сентябрь 17'!H87+'Октябрь 17'!H87</f>
        <v>0</v>
      </c>
      <c r="I87" s="17">
        <f>'Август 17'!I84+'Сентябрь 17'!I87+'Октябрь 17'!I87</f>
        <v>0</v>
      </c>
      <c r="J87" s="17">
        <f>'Август 17'!J84+'Сентябрь 17'!J87+'Октябрь 17'!J87</f>
        <v>1</v>
      </c>
      <c r="K87" s="17">
        <f>'Август 17'!K84+'Сентябрь 17'!K87+'Октябрь 17'!K87</f>
        <v>2</v>
      </c>
      <c r="L87" s="17">
        <f>'Август 17'!L84+'Сентябрь 17'!L87+'Октябрь 17'!L87</f>
        <v>1</v>
      </c>
      <c r="M87" s="17">
        <f>'Август 17'!M84+'Сентябрь 17'!M87+'Октябрь 17'!M87</f>
        <v>0</v>
      </c>
      <c r="N87" s="17">
        <f>'Август 17'!N84+'Сентябрь 17'!N87+'Октябрь 17'!N87</f>
        <v>0</v>
      </c>
      <c r="O87" s="17">
        <f>'Август 17'!O84+'Сентябрь 17'!O87+'Октябрь 17'!O87</f>
        <v>0</v>
      </c>
      <c r="P87" s="17">
        <f>'Август 17'!P84+'Сентябрь 17'!P87+'Октябрь 17'!P87</f>
        <v>2</v>
      </c>
      <c r="Q87" s="17">
        <f>'Август 17'!Q84+'Сентябрь 17'!Q87+'Октябрь 17'!Q87</f>
        <v>2</v>
      </c>
      <c r="R87" s="17">
        <f>'Август 17'!R84+'Сентябрь 17'!R87+'Октябрь 17'!R87</f>
        <v>1</v>
      </c>
      <c r="S87" s="17">
        <f>'Август 17'!S84+'Сентябрь 17'!S87+'Октябрь 17'!S87</f>
        <v>1</v>
      </c>
      <c r="T87" s="17">
        <f>'Август 17'!T84+'Сентябрь 17'!T87+'Октябрь 17'!T87</f>
        <v>0</v>
      </c>
      <c r="U87" s="17">
        <f>'Август 17'!U84+'Сентябрь 17'!U87+'Октябрь 17'!U87</f>
        <v>0</v>
      </c>
      <c r="V87" s="17">
        <f>'Август 17'!V84+'Сентябрь 17'!V87+'Октябрь 17'!V87</f>
        <v>0</v>
      </c>
    </row>
    <row r="88" spans="1:22" ht="48.75" customHeight="1" x14ac:dyDescent="0.25">
      <c r="A88" s="8">
        <v>53</v>
      </c>
      <c r="B88" s="23" t="s">
        <v>127</v>
      </c>
      <c r="C88" s="17">
        <f t="shared" si="15"/>
        <v>307</v>
      </c>
      <c r="D88" s="17">
        <f>'Август 17'!D85+'Сентябрь 17'!D88+'Октябрь 17'!D88</f>
        <v>82</v>
      </c>
      <c r="E88" s="17">
        <f>'Август 17'!E85+'Сентябрь 17'!E88+'Октябрь 17'!E88</f>
        <v>15</v>
      </c>
      <c r="F88" s="17">
        <f>'Август 17'!F85+'Сентябрь 17'!F88+'Октябрь 17'!F88</f>
        <v>2</v>
      </c>
      <c r="G88" s="17">
        <f>'Август 17'!G85+'Сентябрь 17'!G88+'Октябрь 17'!G88</f>
        <v>0</v>
      </c>
      <c r="H88" s="17">
        <f>'Август 17'!H85+'Сентябрь 17'!H88+'Октябрь 17'!H88</f>
        <v>0</v>
      </c>
      <c r="I88" s="17">
        <f>'Август 17'!I85+'Сентябрь 17'!I88+'Октябрь 17'!I88</f>
        <v>0</v>
      </c>
      <c r="J88" s="17">
        <f>'Август 17'!J85+'Сентябрь 17'!J88+'Октябрь 17'!J88</f>
        <v>38</v>
      </c>
      <c r="K88" s="17">
        <f>'Август 17'!K85+'Сентябрь 17'!K88+'Октябрь 17'!K88</f>
        <v>95</v>
      </c>
      <c r="L88" s="17">
        <f>'Август 17'!L85+'Сентябрь 17'!L88+'Октябрь 17'!L88</f>
        <v>8</v>
      </c>
      <c r="M88" s="17">
        <f>'Август 17'!M85+'Сентябрь 17'!M88+'Октябрь 17'!M88</f>
        <v>4</v>
      </c>
      <c r="N88" s="17">
        <f>'Август 17'!N85+'Сентябрь 17'!N88+'Октябрь 17'!N88</f>
        <v>1</v>
      </c>
      <c r="O88" s="17">
        <f>'Август 17'!O85+'Сентябрь 17'!O88+'Октябрь 17'!O88</f>
        <v>0</v>
      </c>
      <c r="P88" s="17">
        <f>'Август 17'!P85+'Сентябрь 17'!P88+'Октябрь 17'!P88</f>
        <v>4</v>
      </c>
      <c r="Q88" s="17">
        <f>'Август 17'!Q85+'Сентябрь 17'!Q88+'Октябрь 17'!Q88</f>
        <v>16</v>
      </c>
      <c r="R88" s="17">
        <f>'Август 17'!R85+'Сентябрь 17'!R88+'Октябрь 17'!R88</f>
        <v>40</v>
      </c>
      <c r="S88" s="17">
        <f>'Август 17'!S85+'Сентябрь 17'!S88+'Октябрь 17'!S88</f>
        <v>0</v>
      </c>
      <c r="T88" s="17">
        <f>'Август 17'!T85+'Сентябрь 17'!T88+'Октябрь 17'!T88</f>
        <v>0</v>
      </c>
      <c r="U88" s="17">
        <f>'Август 17'!U85+'Сентябрь 17'!U88+'Октябрь 17'!U88</f>
        <v>2</v>
      </c>
      <c r="V88" s="17">
        <f>'Август 17'!V85+'Сентябрь 17'!V88+'Октябрь 17'!V88</f>
        <v>0</v>
      </c>
    </row>
    <row r="89" spans="1:22" ht="47.25" customHeight="1" x14ac:dyDescent="0.25">
      <c r="A89" s="8">
        <v>54</v>
      </c>
      <c r="B89" s="23" t="s">
        <v>11</v>
      </c>
      <c r="C89" s="17">
        <f t="shared" si="15"/>
        <v>2</v>
      </c>
      <c r="D89" s="17">
        <f>'Август 17'!D86+'Сентябрь 17'!D89+'Октябрь 17'!D89</f>
        <v>0</v>
      </c>
      <c r="E89" s="17">
        <f>'Август 17'!E86+'Сентябрь 17'!E89+'Октябрь 17'!E89</f>
        <v>0</v>
      </c>
      <c r="F89" s="17">
        <f>'Август 17'!F86+'Сентябрь 17'!F89+'Октябрь 17'!F89</f>
        <v>0</v>
      </c>
      <c r="G89" s="17">
        <f>'Август 17'!G86+'Сентябрь 17'!G89+'Октябрь 17'!G89</f>
        <v>0</v>
      </c>
      <c r="H89" s="17">
        <f>'Август 17'!H86+'Сентябрь 17'!H89+'Октябрь 17'!H89</f>
        <v>0</v>
      </c>
      <c r="I89" s="17">
        <f>'Август 17'!I86+'Сентябрь 17'!I89+'Октябрь 17'!I89</f>
        <v>0</v>
      </c>
      <c r="J89" s="17">
        <f>'Август 17'!J86+'Сентябрь 17'!J89+'Октябрь 17'!J89</f>
        <v>0</v>
      </c>
      <c r="K89" s="17">
        <f>'Август 17'!K86+'Сентябрь 17'!K89+'Октябрь 17'!K89</f>
        <v>0</v>
      </c>
      <c r="L89" s="17">
        <f>'Август 17'!L86+'Сентябрь 17'!L89+'Октябрь 17'!L89</f>
        <v>0</v>
      </c>
      <c r="M89" s="17">
        <f>'Август 17'!M86+'Сентябрь 17'!M89+'Октябрь 17'!M89</f>
        <v>0</v>
      </c>
      <c r="N89" s="17">
        <f>'Август 17'!N86+'Сентябрь 17'!N89+'Октябрь 17'!N89</f>
        <v>0</v>
      </c>
      <c r="O89" s="17">
        <f>'Август 17'!O86+'Сентябрь 17'!O89+'Октябрь 17'!O89</f>
        <v>0</v>
      </c>
      <c r="P89" s="17">
        <f>'Август 17'!P86+'Сентябрь 17'!P89+'Октябрь 17'!P89</f>
        <v>0</v>
      </c>
      <c r="Q89" s="17">
        <f>'Август 17'!Q86+'Сентябрь 17'!Q89+'Октябрь 17'!Q89</f>
        <v>2</v>
      </c>
      <c r="R89" s="17">
        <f>'Август 17'!R86+'Сентябрь 17'!R89+'Октябрь 17'!R89</f>
        <v>0</v>
      </c>
      <c r="S89" s="17">
        <f>'Август 17'!S86+'Сентябрь 17'!S89+'Октябрь 17'!S89</f>
        <v>0</v>
      </c>
      <c r="T89" s="17">
        <f>'Август 17'!T86+'Сентябрь 17'!T89+'Октябрь 17'!T89</f>
        <v>0</v>
      </c>
      <c r="U89" s="17">
        <f>'Август 17'!U86+'Сентябрь 17'!U89+'Октябрь 17'!U89</f>
        <v>0</v>
      </c>
      <c r="V89" s="17">
        <f>'Август 17'!V86+'Сентябрь 17'!V89+'Октябрь 17'!V89</f>
        <v>0</v>
      </c>
    </row>
    <row r="90" spans="1:22" ht="90.75" customHeight="1" x14ac:dyDescent="0.25">
      <c r="A90" s="8">
        <v>55</v>
      </c>
      <c r="B90" s="23" t="s">
        <v>208</v>
      </c>
      <c r="C90" s="17">
        <f t="shared" si="15"/>
        <v>2</v>
      </c>
      <c r="D90" s="17">
        <f>'Август 17'!D87+'Сентябрь 17'!D90+'Октябрь 17'!D90</f>
        <v>0</v>
      </c>
      <c r="E90" s="17">
        <f>'Август 17'!E87+'Сентябрь 17'!E90+'Октябрь 17'!E90</f>
        <v>0</v>
      </c>
      <c r="F90" s="17">
        <f>'Август 17'!F87+'Сентябрь 17'!F90+'Октябрь 17'!F90</f>
        <v>0</v>
      </c>
      <c r="G90" s="17">
        <f>'Август 17'!G87+'Сентябрь 17'!G90+'Октябрь 17'!G90</f>
        <v>0</v>
      </c>
      <c r="H90" s="17">
        <f>'Август 17'!H87+'Сентябрь 17'!H90+'Октябрь 17'!H90</f>
        <v>0</v>
      </c>
      <c r="I90" s="17">
        <f>'Август 17'!I87+'Сентябрь 17'!I90+'Октябрь 17'!I90</f>
        <v>0</v>
      </c>
      <c r="J90" s="17">
        <f>'Август 17'!J87+'Сентябрь 17'!J90+'Октябрь 17'!J90</f>
        <v>2</v>
      </c>
      <c r="K90" s="17">
        <f>'Август 17'!K87+'Сентябрь 17'!K90+'Октябрь 17'!K90</f>
        <v>0</v>
      </c>
      <c r="L90" s="17">
        <f>'Август 17'!L87+'Сентябрь 17'!L90+'Октябрь 17'!L90</f>
        <v>0</v>
      </c>
      <c r="M90" s="17">
        <f>'Август 17'!M87+'Сентябрь 17'!M90+'Октябрь 17'!M90</f>
        <v>0</v>
      </c>
      <c r="N90" s="17">
        <f>'Август 17'!N87+'Сентябрь 17'!N90+'Октябрь 17'!N90</f>
        <v>0</v>
      </c>
      <c r="O90" s="17">
        <f>'Август 17'!O87+'Сентябрь 17'!O90+'Октябрь 17'!O90</f>
        <v>0</v>
      </c>
      <c r="P90" s="17">
        <f>'Август 17'!P87+'Сентябрь 17'!P90+'Октябрь 17'!P90</f>
        <v>0</v>
      </c>
      <c r="Q90" s="17">
        <f>'Август 17'!Q87+'Сентябрь 17'!Q90+'Октябрь 17'!Q90</f>
        <v>0</v>
      </c>
      <c r="R90" s="17">
        <f>'Август 17'!R87+'Сентябрь 17'!R90+'Октябрь 17'!R90</f>
        <v>0</v>
      </c>
      <c r="S90" s="17">
        <f>'Август 17'!S87+'Сентябрь 17'!S90+'Октябрь 17'!S90</f>
        <v>0</v>
      </c>
      <c r="T90" s="17">
        <f>'Август 17'!T87+'Сентябрь 17'!T90+'Октябрь 17'!T90</f>
        <v>0</v>
      </c>
      <c r="U90" s="17">
        <f>'Август 17'!U87+'Сентябрь 17'!U90+'Октябрь 17'!U90</f>
        <v>0</v>
      </c>
      <c r="V90" s="17">
        <f>'Август 17'!V87+'Сентябрь 17'!V90+'Октябрь 17'!V90</f>
        <v>0</v>
      </c>
    </row>
    <row r="91" spans="1:22" ht="32.25" customHeight="1" x14ac:dyDescent="0.25">
      <c r="A91" s="8">
        <v>56</v>
      </c>
      <c r="B91" s="23" t="s">
        <v>43</v>
      </c>
      <c r="C91" s="17">
        <f t="shared" si="15"/>
        <v>0</v>
      </c>
      <c r="D91" s="17">
        <f>'Август 17'!D88+'Сентябрь 17'!D91+'Октябрь 17'!D91</f>
        <v>0</v>
      </c>
      <c r="E91" s="17">
        <f>'Август 17'!E88+'Сентябрь 17'!E91+'Октябрь 17'!E91</f>
        <v>0</v>
      </c>
      <c r="F91" s="17">
        <f>'Август 17'!F88+'Сентябрь 17'!F91+'Октябрь 17'!F91</f>
        <v>0</v>
      </c>
      <c r="G91" s="17">
        <f>'Август 17'!G88+'Сентябрь 17'!G91+'Октябрь 17'!G91</f>
        <v>0</v>
      </c>
      <c r="H91" s="17">
        <f>'Август 17'!H88+'Сентябрь 17'!H91+'Октябрь 17'!H91</f>
        <v>0</v>
      </c>
      <c r="I91" s="17">
        <f>'Август 17'!I88+'Сентябрь 17'!I91+'Октябрь 17'!I91</f>
        <v>0</v>
      </c>
      <c r="J91" s="17">
        <f>'Август 17'!J88+'Сентябрь 17'!J91+'Октябрь 17'!J91</f>
        <v>0</v>
      </c>
      <c r="K91" s="17">
        <f>'Август 17'!K88+'Сентябрь 17'!K91+'Октябрь 17'!K91</f>
        <v>0</v>
      </c>
      <c r="L91" s="17">
        <f>'Август 17'!L88+'Сентябрь 17'!L91+'Октябрь 17'!L91</f>
        <v>0</v>
      </c>
      <c r="M91" s="17">
        <f>'Август 17'!M88+'Сентябрь 17'!M91+'Октябрь 17'!M91</f>
        <v>0</v>
      </c>
      <c r="N91" s="17">
        <f>'Август 17'!N88+'Сентябрь 17'!N91+'Октябрь 17'!N91</f>
        <v>0</v>
      </c>
      <c r="O91" s="17">
        <f>'Август 17'!O88+'Сентябрь 17'!O91+'Октябрь 17'!O91</f>
        <v>0</v>
      </c>
      <c r="P91" s="17">
        <f>'Август 17'!P88+'Сентябрь 17'!P91+'Октябрь 17'!P91</f>
        <v>0</v>
      </c>
      <c r="Q91" s="17">
        <f>'Август 17'!Q88+'Сентябрь 17'!Q91+'Октябрь 17'!Q91</f>
        <v>0</v>
      </c>
      <c r="R91" s="17">
        <f>'Август 17'!R88+'Сентябрь 17'!R91+'Октябрь 17'!R91</f>
        <v>0</v>
      </c>
      <c r="S91" s="17">
        <f>'Август 17'!S88+'Сентябрь 17'!S91+'Октябрь 17'!S91</f>
        <v>0</v>
      </c>
      <c r="T91" s="17">
        <f>'Август 17'!T88+'Сентябрь 17'!T91+'Октябрь 17'!T91</f>
        <v>0</v>
      </c>
      <c r="U91" s="17">
        <f>'Август 17'!U88+'Сентябрь 17'!U91+'Октябрь 17'!U91</f>
        <v>0</v>
      </c>
      <c r="V91" s="17">
        <f>'Август 17'!V88+'Сентябрь 17'!V91+'Октябрь 17'!V91</f>
        <v>0</v>
      </c>
    </row>
    <row r="92" spans="1:22" ht="170.25" customHeight="1" x14ac:dyDescent="0.25">
      <c r="A92" s="8">
        <v>57</v>
      </c>
      <c r="B92" s="23" t="s">
        <v>209</v>
      </c>
      <c r="C92" s="17">
        <f t="shared" si="15"/>
        <v>0</v>
      </c>
      <c r="D92" s="17">
        <f>'Август 17'!D89+'Сентябрь 17'!D92+'Октябрь 17'!D92</f>
        <v>0</v>
      </c>
      <c r="E92" s="17">
        <f>'Август 17'!E89+'Сентябрь 17'!E92+'Октябрь 17'!E92</f>
        <v>0</v>
      </c>
      <c r="F92" s="17">
        <f>'Август 17'!F89+'Сентябрь 17'!F92+'Октябрь 17'!F92</f>
        <v>0</v>
      </c>
      <c r="G92" s="17">
        <f>'Август 17'!G89+'Сентябрь 17'!G92+'Октябрь 17'!G92</f>
        <v>0</v>
      </c>
      <c r="H92" s="17">
        <f>'Август 17'!H89+'Сентябрь 17'!H92+'Октябрь 17'!H92</f>
        <v>0</v>
      </c>
      <c r="I92" s="17">
        <f>'Август 17'!I89+'Сентябрь 17'!I92+'Октябрь 17'!I92</f>
        <v>0</v>
      </c>
      <c r="J92" s="17">
        <f>'Август 17'!J89+'Сентябрь 17'!J92+'Октябрь 17'!J92</f>
        <v>0</v>
      </c>
      <c r="K92" s="17">
        <f>'Август 17'!K89+'Сентябрь 17'!K92+'Октябрь 17'!K92</f>
        <v>0</v>
      </c>
      <c r="L92" s="17">
        <f>'Август 17'!L89+'Сентябрь 17'!L92+'Октябрь 17'!L92</f>
        <v>0</v>
      </c>
      <c r="M92" s="17">
        <f>'Август 17'!M89+'Сентябрь 17'!M92+'Октябрь 17'!M92</f>
        <v>0</v>
      </c>
      <c r="N92" s="17">
        <f>'Август 17'!N89+'Сентябрь 17'!N92+'Октябрь 17'!N92</f>
        <v>0</v>
      </c>
      <c r="O92" s="17">
        <f>'Август 17'!O89+'Сентябрь 17'!O92+'Октябрь 17'!O92</f>
        <v>0</v>
      </c>
      <c r="P92" s="17">
        <f>'Август 17'!P89+'Сентябрь 17'!P92+'Октябрь 17'!P92</f>
        <v>0</v>
      </c>
      <c r="Q92" s="17">
        <f>'Август 17'!Q89+'Сентябрь 17'!Q92+'Октябрь 17'!Q92</f>
        <v>0</v>
      </c>
      <c r="R92" s="17">
        <f>'Август 17'!R89+'Сентябрь 17'!R92+'Октябрь 17'!R92</f>
        <v>0</v>
      </c>
      <c r="S92" s="17">
        <f>'Август 17'!S89+'Сентябрь 17'!S92+'Октябрь 17'!S92</f>
        <v>0</v>
      </c>
      <c r="T92" s="17">
        <f>'Август 17'!T89+'Сентябрь 17'!T92+'Октябрь 17'!T92</f>
        <v>0</v>
      </c>
      <c r="U92" s="17">
        <f>'Август 17'!U89+'Сентябрь 17'!U92+'Октябрь 17'!U92</f>
        <v>0</v>
      </c>
      <c r="V92" s="17">
        <f>'Август 17'!V89+'Сентябрь 17'!V92+'Октябрь 17'!V92</f>
        <v>0</v>
      </c>
    </row>
    <row r="93" spans="1:22" ht="181.5" customHeight="1" x14ac:dyDescent="0.25">
      <c r="A93" s="8">
        <v>58</v>
      </c>
      <c r="B93" s="23" t="s">
        <v>210</v>
      </c>
      <c r="C93" s="17">
        <f t="shared" si="15"/>
        <v>2</v>
      </c>
      <c r="D93" s="17">
        <f>'Август 17'!D90+'Сентябрь 17'!D93+'Октябрь 17'!D93</f>
        <v>0</v>
      </c>
      <c r="E93" s="17">
        <f>'Август 17'!E90+'Сентябрь 17'!E93+'Октябрь 17'!E93</f>
        <v>0</v>
      </c>
      <c r="F93" s="17">
        <f>'Август 17'!F90+'Сентябрь 17'!F93+'Октябрь 17'!F93</f>
        <v>0</v>
      </c>
      <c r="G93" s="17">
        <f>'Август 17'!G90+'Сентябрь 17'!G93+'Октябрь 17'!G93</f>
        <v>0</v>
      </c>
      <c r="H93" s="17">
        <f>'Август 17'!H90+'Сентябрь 17'!H93+'Октябрь 17'!H93</f>
        <v>0</v>
      </c>
      <c r="I93" s="17">
        <f>'Август 17'!I90+'Сентябрь 17'!I93+'Октябрь 17'!I93</f>
        <v>0</v>
      </c>
      <c r="J93" s="17">
        <f>'Август 17'!J90+'Сентябрь 17'!J93+'Октябрь 17'!J93</f>
        <v>1</v>
      </c>
      <c r="K93" s="17">
        <f>'Август 17'!K90+'Сентябрь 17'!K93+'Октябрь 17'!K93</f>
        <v>0</v>
      </c>
      <c r="L93" s="17">
        <f>'Август 17'!L90+'Сентябрь 17'!L93+'Октябрь 17'!L93</f>
        <v>0</v>
      </c>
      <c r="M93" s="17">
        <f>'Август 17'!M90+'Сентябрь 17'!M93+'Октябрь 17'!M93</f>
        <v>0</v>
      </c>
      <c r="N93" s="17">
        <f>'Август 17'!N90+'Сентябрь 17'!N93+'Октябрь 17'!N93</f>
        <v>0</v>
      </c>
      <c r="O93" s="17">
        <f>'Август 17'!O90+'Сентябрь 17'!O93+'Октябрь 17'!O93</f>
        <v>0</v>
      </c>
      <c r="P93" s="17">
        <f>'Август 17'!P90+'Сентябрь 17'!P93+'Октябрь 17'!P93</f>
        <v>1</v>
      </c>
      <c r="Q93" s="17">
        <f>'Август 17'!Q90+'Сентябрь 17'!Q93+'Октябрь 17'!Q93</f>
        <v>0</v>
      </c>
      <c r="R93" s="17">
        <f>'Август 17'!R90+'Сентябрь 17'!R93+'Октябрь 17'!R93</f>
        <v>0</v>
      </c>
      <c r="S93" s="17">
        <f>'Август 17'!S90+'Сентябрь 17'!S93+'Октябрь 17'!S93</f>
        <v>0</v>
      </c>
      <c r="T93" s="17">
        <f>'Август 17'!T90+'Сентябрь 17'!T93+'Октябрь 17'!T93</f>
        <v>0</v>
      </c>
      <c r="U93" s="17">
        <f>'Август 17'!U90+'Сентябрь 17'!U93+'Октябрь 17'!U93</f>
        <v>0</v>
      </c>
      <c r="V93" s="17">
        <f>'Август 17'!V90+'Сентябрь 17'!V93+'Октябрь 17'!V93</f>
        <v>0</v>
      </c>
    </row>
    <row r="94" spans="1:22" ht="48" customHeight="1" x14ac:dyDescent="0.25">
      <c r="A94" s="8">
        <v>59</v>
      </c>
      <c r="B94" s="23" t="s">
        <v>219</v>
      </c>
      <c r="C94" s="17">
        <f t="shared" si="15"/>
        <v>0</v>
      </c>
      <c r="D94" s="17">
        <f>'Август 17'!D91+'Сентябрь 17'!D94+'Октябрь 17'!D94</f>
        <v>0</v>
      </c>
      <c r="E94" s="17">
        <f>'Август 17'!E91+'Сентябрь 17'!E94+'Октябрь 17'!E94</f>
        <v>0</v>
      </c>
      <c r="F94" s="17">
        <f>'Август 17'!F91+'Сентябрь 17'!F94+'Октябрь 17'!F94</f>
        <v>0</v>
      </c>
      <c r="G94" s="17">
        <f>'Август 17'!G91+'Сентябрь 17'!G94+'Октябрь 17'!G94</f>
        <v>0</v>
      </c>
      <c r="H94" s="17">
        <f>'Август 17'!H91+'Сентябрь 17'!H94+'Октябрь 17'!H94</f>
        <v>0</v>
      </c>
      <c r="I94" s="17">
        <f>'Август 17'!I91+'Сентябрь 17'!I94+'Октябрь 17'!I94</f>
        <v>0</v>
      </c>
      <c r="J94" s="17">
        <f>'Август 17'!J91+'Сентябрь 17'!J94+'Октябрь 17'!J94</f>
        <v>0</v>
      </c>
      <c r="K94" s="17">
        <f>'Август 17'!K91+'Сентябрь 17'!K94+'Октябрь 17'!K94</f>
        <v>0</v>
      </c>
      <c r="L94" s="17">
        <f>'Август 17'!L91+'Сентябрь 17'!L94+'Октябрь 17'!L94</f>
        <v>0</v>
      </c>
      <c r="M94" s="17">
        <f>'Август 17'!M91+'Сентябрь 17'!M94+'Октябрь 17'!M94</f>
        <v>0</v>
      </c>
      <c r="N94" s="17">
        <f>'Август 17'!N91+'Сентябрь 17'!N94+'Октябрь 17'!N94</f>
        <v>0</v>
      </c>
      <c r="O94" s="17">
        <f>'Август 17'!O91+'Сентябрь 17'!O94+'Октябрь 17'!O94</f>
        <v>0</v>
      </c>
      <c r="P94" s="17">
        <f>'Август 17'!P91+'Сентябрь 17'!P94+'Октябрь 17'!P94</f>
        <v>0</v>
      </c>
      <c r="Q94" s="17">
        <f>'Август 17'!Q91+'Сентябрь 17'!Q94+'Октябрь 17'!Q94</f>
        <v>0</v>
      </c>
      <c r="R94" s="17">
        <f>'Август 17'!R91+'Сентябрь 17'!R94+'Октябрь 17'!R94</f>
        <v>0</v>
      </c>
      <c r="S94" s="17">
        <f>'Август 17'!S91+'Сентябрь 17'!S94+'Октябрь 17'!S94</f>
        <v>0</v>
      </c>
      <c r="T94" s="17">
        <f>'Август 17'!T91+'Сентябрь 17'!T94+'Октябрь 17'!T94</f>
        <v>0</v>
      </c>
      <c r="U94" s="17">
        <f>'Август 17'!U91+'Сентябрь 17'!U94+'Октябрь 17'!U94</f>
        <v>0</v>
      </c>
      <c r="V94" s="17">
        <f>'Август 17'!V91+'Сентябрь 17'!V94+'Октябрь 17'!V94</f>
        <v>0</v>
      </c>
    </row>
    <row r="95" spans="1:22" ht="150.75" customHeight="1" x14ac:dyDescent="0.25">
      <c r="A95" s="8">
        <v>60</v>
      </c>
      <c r="B95" s="23" t="s">
        <v>211</v>
      </c>
      <c r="C95" s="17">
        <f t="shared" si="15"/>
        <v>8</v>
      </c>
      <c r="D95" s="17">
        <f>'Август 17'!D92+'Сентябрь 17'!D95+'Октябрь 17'!D95</f>
        <v>0</v>
      </c>
      <c r="E95" s="17">
        <f>'Август 17'!E92+'Сентябрь 17'!E95+'Октябрь 17'!E95</f>
        <v>1</v>
      </c>
      <c r="F95" s="17">
        <f>'Август 17'!F92+'Сентябрь 17'!F95+'Октябрь 17'!F95</f>
        <v>0</v>
      </c>
      <c r="G95" s="17">
        <f>'Август 17'!G92+'Сентябрь 17'!G95+'Октябрь 17'!G95</f>
        <v>0</v>
      </c>
      <c r="H95" s="17">
        <f>'Август 17'!H92+'Сентябрь 17'!H95+'Октябрь 17'!H95</f>
        <v>0</v>
      </c>
      <c r="I95" s="17">
        <f>'Август 17'!I92+'Сентябрь 17'!I95+'Октябрь 17'!I95</f>
        <v>0</v>
      </c>
      <c r="J95" s="17">
        <f>'Август 17'!J92+'Сентябрь 17'!J95+'Октябрь 17'!J95</f>
        <v>1</v>
      </c>
      <c r="K95" s="17">
        <f>'Август 17'!K92+'Сентябрь 17'!K95+'Октябрь 17'!K95</f>
        <v>0</v>
      </c>
      <c r="L95" s="17">
        <f>'Август 17'!L92+'Сентябрь 17'!L95+'Октябрь 17'!L95</f>
        <v>0</v>
      </c>
      <c r="M95" s="17">
        <f>'Август 17'!M92+'Сентябрь 17'!M95+'Октябрь 17'!M95</f>
        <v>0</v>
      </c>
      <c r="N95" s="17">
        <f>'Август 17'!N92+'Сентябрь 17'!N95+'Октябрь 17'!N95</f>
        <v>0</v>
      </c>
      <c r="O95" s="17">
        <f>'Август 17'!O92+'Сентябрь 17'!O95+'Октябрь 17'!O95</f>
        <v>0</v>
      </c>
      <c r="P95" s="17">
        <f>'Август 17'!P92+'Сентябрь 17'!P95+'Октябрь 17'!P95</f>
        <v>6</v>
      </c>
      <c r="Q95" s="17">
        <f>'Август 17'!Q92+'Сентябрь 17'!Q95+'Октябрь 17'!Q95</f>
        <v>0</v>
      </c>
      <c r="R95" s="17">
        <f>'Август 17'!R92+'Сентябрь 17'!R95+'Октябрь 17'!R95</f>
        <v>0</v>
      </c>
      <c r="S95" s="17">
        <f>'Август 17'!S92+'Сентябрь 17'!S95+'Октябрь 17'!S95</f>
        <v>0</v>
      </c>
      <c r="T95" s="17">
        <f>'Август 17'!T92+'Сентябрь 17'!T95+'Октябрь 17'!T95</f>
        <v>0</v>
      </c>
      <c r="U95" s="17">
        <f>'Август 17'!U92+'Сентябрь 17'!U95+'Октябрь 17'!U95</f>
        <v>0</v>
      </c>
      <c r="V95" s="17">
        <f>'Август 17'!V92+'Сентябрь 17'!V95+'Октябрь 17'!V95</f>
        <v>0</v>
      </c>
    </row>
    <row r="96" spans="1:22" ht="57.75" customHeight="1" x14ac:dyDescent="0.25">
      <c r="A96" s="8">
        <v>61</v>
      </c>
      <c r="B96" s="23" t="s">
        <v>67</v>
      </c>
      <c r="C96" s="17">
        <f t="shared" si="15"/>
        <v>11</v>
      </c>
      <c r="D96" s="17">
        <f>'Август 17'!D93+'Сентябрь 17'!D96+'Октябрь 17'!D96</f>
        <v>2</v>
      </c>
      <c r="E96" s="17">
        <f>'Август 17'!E93+'Сентябрь 17'!E96+'Октябрь 17'!E96</f>
        <v>0</v>
      </c>
      <c r="F96" s="17">
        <f>'Август 17'!F93+'Сентябрь 17'!F96+'Октябрь 17'!F96</f>
        <v>0</v>
      </c>
      <c r="G96" s="17">
        <f>'Август 17'!G93+'Сентябрь 17'!G96+'Октябрь 17'!G96</f>
        <v>0</v>
      </c>
      <c r="H96" s="17">
        <f>'Август 17'!H93+'Сентябрь 17'!H96+'Октябрь 17'!H96</f>
        <v>0</v>
      </c>
      <c r="I96" s="17">
        <f>'Август 17'!I93+'Сентябрь 17'!I96+'Октябрь 17'!I96</f>
        <v>0</v>
      </c>
      <c r="J96" s="17">
        <f>'Август 17'!J93+'Сентябрь 17'!J96+'Октябрь 17'!J96</f>
        <v>0</v>
      </c>
      <c r="K96" s="17">
        <f>'Август 17'!K93+'Сентябрь 17'!K96+'Октябрь 17'!K96</f>
        <v>1</v>
      </c>
      <c r="L96" s="17">
        <f>'Август 17'!L93+'Сентябрь 17'!L96+'Октябрь 17'!L96</f>
        <v>1</v>
      </c>
      <c r="M96" s="17">
        <f>'Август 17'!M93+'Сентябрь 17'!M96+'Октябрь 17'!M96</f>
        <v>0</v>
      </c>
      <c r="N96" s="17">
        <f>'Август 17'!N93+'Сентябрь 17'!N96+'Октябрь 17'!N96</f>
        <v>0</v>
      </c>
      <c r="O96" s="17">
        <f>'Август 17'!O93+'Сентябрь 17'!O96+'Октябрь 17'!O96</f>
        <v>0</v>
      </c>
      <c r="P96" s="17">
        <f>'Август 17'!P93+'Сентябрь 17'!P96+'Октябрь 17'!P96</f>
        <v>6</v>
      </c>
      <c r="Q96" s="17">
        <f>'Август 17'!Q93+'Сентябрь 17'!Q96+'Октябрь 17'!Q96</f>
        <v>1</v>
      </c>
      <c r="R96" s="17">
        <f>'Август 17'!R93+'Сентябрь 17'!R96+'Октябрь 17'!R96</f>
        <v>0</v>
      </c>
      <c r="S96" s="17">
        <f>'Август 17'!S93+'Сентябрь 17'!S96+'Октябрь 17'!S96</f>
        <v>0</v>
      </c>
      <c r="T96" s="17">
        <f>'Август 17'!T93+'Сентябрь 17'!T96+'Октябрь 17'!T96</f>
        <v>0</v>
      </c>
      <c r="U96" s="17">
        <f>'Август 17'!U93+'Сентябрь 17'!U96+'Октябрь 17'!U96</f>
        <v>0</v>
      </c>
      <c r="V96" s="17">
        <f>'Август 17'!V93+'Сентябрь 17'!V96+'Октябрь 17'!V96</f>
        <v>0</v>
      </c>
    </row>
    <row r="97" spans="1:22" x14ac:dyDescent="0.25">
      <c r="A97" s="8">
        <v>62</v>
      </c>
      <c r="B97" s="23" t="s">
        <v>132</v>
      </c>
      <c r="C97" s="17">
        <f t="shared" si="15"/>
        <v>12</v>
      </c>
      <c r="D97" s="17">
        <f>'Август 17'!D94+'Сентябрь 17'!D97+'Октябрь 17'!D97</f>
        <v>0</v>
      </c>
      <c r="E97" s="17">
        <f>'Август 17'!E94+'Сентябрь 17'!E97+'Октябрь 17'!E97</f>
        <v>1</v>
      </c>
      <c r="F97" s="17">
        <f>'Август 17'!F94+'Сентябрь 17'!F97+'Октябрь 17'!F97</f>
        <v>0</v>
      </c>
      <c r="G97" s="17">
        <f>'Август 17'!G94+'Сентябрь 17'!G97+'Октябрь 17'!G97</f>
        <v>0</v>
      </c>
      <c r="H97" s="17">
        <f>'Август 17'!H94+'Сентябрь 17'!H97+'Октябрь 17'!H97</f>
        <v>0</v>
      </c>
      <c r="I97" s="17">
        <f>'Август 17'!I94+'Сентябрь 17'!I97+'Октябрь 17'!I97</f>
        <v>0</v>
      </c>
      <c r="J97" s="17">
        <f>'Август 17'!J94+'Сентябрь 17'!J97+'Октябрь 17'!J97</f>
        <v>0</v>
      </c>
      <c r="K97" s="17">
        <f>'Август 17'!K94+'Сентябрь 17'!K97+'Октябрь 17'!K97</f>
        <v>6</v>
      </c>
      <c r="L97" s="17">
        <f>'Август 17'!L94+'Сентябрь 17'!L97+'Октябрь 17'!L97</f>
        <v>0</v>
      </c>
      <c r="M97" s="17">
        <f>'Август 17'!M94+'Сентябрь 17'!M97+'Октябрь 17'!M97</f>
        <v>0</v>
      </c>
      <c r="N97" s="17">
        <f>'Август 17'!N94+'Сентябрь 17'!N97+'Октябрь 17'!N97</f>
        <v>0</v>
      </c>
      <c r="O97" s="17">
        <f>'Август 17'!O94+'Сентябрь 17'!O97+'Октябрь 17'!O97</f>
        <v>0</v>
      </c>
      <c r="P97" s="17">
        <f>'Август 17'!P94+'Сентябрь 17'!P97+'Октябрь 17'!P97</f>
        <v>1</v>
      </c>
      <c r="Q97" s="17">
        <f>'Август 17'!Q94+'Сентябрь 17'!Q97+'Октябрь 17'!Q97</f>
        <v>0</v>
      </c>
      <c r="R97" s="17">
        <f>'Август 17'!R94+'Сентябрь 17'!R97+'Октябрь 17'!R97</f>
        <v>0</v>
      </c>
      <c r="S97" s="17">
        <f>'Август 17'!S94+'Сентябрь 17'!S97+'Октябрь 17'!S97</f>
        <v>3</v>
      </c>
      <c r="T97" s="17">
        <f>'Август 17'!T94+'Сентябрь 17'!T97+'Октябрь 17'!T97</f>
        <v>0</v>
      </c>
      <c r="U97" s="17">
        <f>'Август 17'!U94+'Сентябрь 17'!U97+'Октябрь 17'!U97</f>
        <v>1</v>
      </c>
      <c r="V97" s="17">
        <f>'Август 17'!V94+'Сентябрь 17'!V97+'Октябрь 17'!V97</f>
        <v>0</v>
      </c>
    </row>
    <row r="98" spans="1:22" ht="30" x14ac:dyDescent="0.25">
      <c r="A98" s="8">
        <v>63</v>
      </c>
      <c r="B98" s="23" t="s">
        <v>137</v>
      </c>
      <c r="C98" s="17">
        <f t="shared" si="15"/>
        <v>1719</v>
      </c>
      <c r="D98" s="17">
        <f>'Август 17'!D95+'Сентябрь 17'!D98+'Октябрь 17'!D98</f>
        <v>389</v>
      </c>
      <c r="E98" s="17">
        <f>'Август 17'!E95+'Сентябрь 17'!E98+'Октябрь 17'!E98</f>
        <v>8</v>
      </c>
      <c r="F98" s="17">
        <f>'Август 17'!F95+'Сентябрь 17'!F98+'Октябрь 17'!F98</f>
        <v>16</v>
      </c>
      <c r="G98" s="17">
        <f>'Август 17'!G95+'Сентябрь 17'!G98+'Октябрь 17'!G98</f>
        <v>0</v>
      </c>
      <c r="H98" s="17">
        <f>'Август 17'!H95+'Сентябрь 17'!H98+'Октябрь 17'!H98</f>
        <v>0</v>
      </c>
      <c r="I98" s="17">
        <f>'Август 17'!I95+'Сентябрь 17'!I98+'Октябрь 17'!I98</f>
        <v>0</v>
      </c>
      <c r="J98" s="17">
        <f>'Август 17'!J95+'Сентябрь 17'!J98+'Октябрь 17'!J98</f>
        <v>96</v>
      </c>
      <c r="K98" s="17">
        <f>'Август 17'!K95+'Сентябрь 17'!K98+'Октябрь 17'!K98</f>
        <v>158</v>
      </c>
      <c r="L98" s="17">
        <f>'Август 17'!L95+'Сентябрь 17'!L98+'Октябрь 17'!L98</f>
        <v>47</v>
      </c>
      <c r="M98" s="17">
        <f>'Август 17'!M95+'Сентябрь 17'!M98+'Октябрь 17'!M98</f>
        <v>16</v>
      </c>
      <c r="N98" s="17">
        <f>'Август 17'!N95+'Сентябрь 17'!N98+'Октябрь 17'!N98</f>
        <v>0</v>
      </c>
      <c r="O98" s="17">
        <f>'Август 17'!O95+'Сентябрь 17'!O98+'Октябрь 17'!O98</f>
        <v>0</v>
      </c>
      <c r="P98" s="17">
        <f>'Август 17'!P95+'Сентябрь 17'!P98+'Октябрь 17'!P98</f>
        <v>790</v>
      </c>
      <c r="Q98" s="17">
        <f>'Август 17'!Q95+'Сентябрь 17'!Q98+'Октябрь 17'!Q98</f>
        <v>32</v>
      </c>
      <c r="R98" s="17">
        <f>'Август 17'!R95+'Сентябрь 17'!R98+'Октябрь 17'!R98</f>
        <v>156</v>
      </c>
      <c r="S98" s="17">
        <f>'Август 17'!S95+'Сентябрь 17'!S98+'Октябрь 17'!S98</f>
        <v>4</v>
      </c>
      <c r="T98" s="17">
        <f>'Август 17'!T95+'Сентябрь 17'!T98+'Октябрь 17'!T98</f>
        <v>0</v>
      </c>
      <c r="U98" s="17">
        <f>'Август 17'!U95+'Сентябрь 17'!U98+'Октябрь 17'!U98</f>
        <v>1</v>
      </c>
      <c r="V98" s="17">
        <f>'Август 17'!V95+'Сентябрь 17'!V98+'Октябрь 17'!V98</f>
        <v>6</v>
      </c>
    </row>
    <row r="99" spans="1:22" ht="48.75" customHeight="1" x14ac:dyDescent="0.25">
      <c r="A99" s="8">
        <v>64</v>
      </c>
      <c r="B99" s="23" t="s">
        <v>212</v>
      </c>
      <c r="C99" s="17">
        <f t="shared" si="15"/>
        <v>114</v>
      </c>
      <c r="D99" s="17">
        <f>'Август 17'!D96+'Сентябрь 17'!D99+'Октябрь 17'!D99</f>
        <v>32</v>
      </c>
      <c r="E99" s="17">
        <f>'Август 17'!E96+'Сентябрь 17'!E99+'Октябрь 17'!E99</f>
        <v>0</v>
      </c>
      <c r="F99" s="17">
        <f>'Август 17'!F96+'Сентябрь 17'!F99+'Октябрь 17'!F99</f>
        <v>4</v>
      </c>
      <c r="G99" s="17">
        <f>'Август 17'!G96+'Сентябрь 17'!G99+'Октябрь 17'!G99</f>
        <v>0</v>
      </c>
      <c r="H99" s="17">
        <f>'Август 17'!H96+'Сентябрь 17'!H99+'Октябрь 17'!H99</f>
        <v>0</v>
      </c>
      <c r="I99" s="17">
        <f>'Август 17'!I96+'Сентябрь 17'!I99+'Октябрь 17'!I99</f>
        <v>0</v>
      </c>
      <c r="J99" s="17">
        <f>'Август 17'!J96+'Сентябрь 17'!J99+'Октябрь 17'!J99</f>
        <v>3</v>
      </c>
      <c r="K99" s="17">
        <f>'Август 17'!K96+'Сентябрь 17'!K99+'Октябрь 17'!K99</f>
        <v>28</v>
      </c>
      <c r="L99" s="17">
        <f>'Август 17'!L96+'Сентябрь 17'!L99+'Октябрь 17'!L99</f>
        <v>4</v>
      </c>
      <c r="M99" s="17">
        <f>'Август 17'!M96+'Сентябрь 17'!M99+'Октябрь 17'!M99</f>
        <v>1</v>
      </c>
      <c r="N99" s="17">
        <f>'Август 17'!N96+'Сентябрь 17'!N99+'Октябрь 17'!N99</f>
        <v>0</v>
      </c>
      <c r="O99" s="17">
        <f>'Август 17'!O96+'Сентябрь 17'!O99+'Октябрь 17'!O99</f>
        <v>0</v>
      </c>
      <c r="P99" s="17">
        <f>'Август 17'!P96+'Сентябрь 17'!P99+'Октябрь 17'!P99</f>
        <v>15</v>
      </c>
      <c r="Q99" s="17">
        <f>'Август 17'!Q96+'Сентябрь 17'!Q99+'Октябрь 17'!Q99</f>
        <v>5</v>
      </c>
      <c r="R99" s="17">
        <f>'Август 17'!R96+'Сентябрь 17'!R99+'Октябрь 17'!R99</f>
        <v>22</v>
      </c>
      <c r="S99" s="17">
        <f>'Август 17'!S96+'Сентябрь 17'!S99+'Октябрь 17'!S99</f>
        <v>0</v>
      </c>
      <c r="T99" s="17">
        <f>'Август 17'!T96+'Сентябрь 17'!T99+'Октябрь 17'!T99</f>
        <v>0</v>
      </c>
      <c r="U99" s="17">
        <f>'Август 17'!U96+'Сентябрь 17'!U99+'Октябрь 17'!U99</f>
        <v>0</v>
      </c>
      <c r="V99" s="17">
        <f>'Август 17'!V96+'Сентябрь 17'!V99+'Октябрь 17'!V99</f>
        <v>0</v>
      </c>
    </row>
    <row r="100" spans="1:22" x14ac:dyDescent="0.25">
      <c r="A100" s="8">
        <v>65</v>
      </c>
      <c r="B100" s="23" t="s">
        <v>138</v>
      </c>
      <c r="C100" s="17">
        <f t="shared" si="15"/>
        <v>217</v>
      </c>
      <c r="D100" s="17">
        <f>'Август 17'!D97+'Сентябрь 17'!D100+'Октябрь 17'!D100</f>
        <v>49</v>
      </c>
      <c r="E100" s="17">
        <f>'Август 17'!E97+'Сентябрь 17'!E100+'Октябрь 17'!E100</f>
        <v>0</v>
      </c>
      <c r="F100" s="17">
        <f>'Август 17'!F97+'Сентябрь 17'!F100+'Октябрь 17'!F100</f>
        <v>0</v>
      </c>
      <c r="G100" s="17">
        <f>'Август 17'!G97+'Сентябрь 17'!G100+'Октябрь 17'!G100</f>
        <v>0</v>
      </c>
      <c r="H100" s="17">
        <f>'Август 17'!H97+'Сентябрь 17'!H100+'Октябрь 17'!H100</f>
        <v>0</v>
      </c>
      <c r="I100" s="17">
        <f>'Август 17'!I97+'Сентябрь 17'!I100+'Октябрь 17'!I100</f>
        <v>0</v>
      </c>
      <c r="J100" s="17">
        <f>'Август 17'!J97+'Сентябрь 17'!J100+'Октябрь 17'!J100</f>
        <v>27</v>
      </c>
      <c r="K100" s="17">
        <f>'Август 17'!K97+'Сентябрь 17'!K100+'Октябрь 17'!K100</f>
        <v>104</v>
      </c>
      <c r="L100" s="17">
        <f>'Август 17'!L97+'Сентябрь 17'!L100+'Октябрь 17'!L100</f>
        <v>4</v>
      </c>
      <c r="M100" s="17">
        <f>'Август 17'!M97+'Сентябрь 17'!M100+'Октябрь 17'!M100</f>
        <v>2</v>
      </c>
      <c r="N100" s="17">
        <f>'Август 17'!N97+'Сентябрь 17'!N100+'Октябрь 17'!N100</f>
        <v>2</v>
      </c>
      <c r="O100" s="17">
        <f>'Август 17'!O97+'Сентябрь 17'!O100+'Октябрь 17'!O100</f>
        <v>0</v>
      </c>
      <c r="P100" s="17">
        <f>'Август 17'!P97+'Сентябрь 17'!P100+'Октябрь 17'!P100</f>
        <v>21</v>
      </c>
      <c r="Q100" s="17">
        <f>'Август 17'!Q97+'Сентябрь 17'!Q100+'Октябрь 17'!Q100</f>
        <v>4</v>
      </c>
      <c r="R100" s="17">
        <f>'Август 17'!R97+'Сентябрь 17'!R100+'Октябрь 17'!R100</f>
        <v>4</v>
      </c>
      <c r="S100" s="17">
        <f>'Август 17'!S97+'Сентябрь 17'!S100+'Октябрь 17'!S100</f>
        <v>0</v>
      </c>
      <c r="T100" s="17">
        <f>'Август 17'!T97+'Сентябрь 17'!T100+'Октябрь 17'!T100</f>
        <v>0</v>
      </c>
      <c r="U100" s="17">
        <f>'Август 17'!U97+'Сентябрь 17'!U100+'Октябрь 17'!U100</f>
        <v>0</v>
      </c>
      <c r="V100" s="17">
        <f>'Август 17'!V97+'Сентябрь 17'!V100+'Октябрь 17'!V100</f>
        <v>0</v>
      </c>
    </row>
    <row r="101" spans="1:22" ht="45.75" customHeight="1" x14ac:dyDescent="0.25">
      <c r="A101" s="8">
        <v>66</v>
      </c>
      <c r="B101" s="23" t="s">
        <v>213</v>
      </c>
      <c r="C101" s="17">
        <f t="shared" si="15"/>
        <v>5</v>
      </c>
      <c r="D101" s="17">
        <f>'Август 17'!D98+'Сентябрь 17'!D101+'Октябрь 17'!D101</f>
        <v>2</v>
      </c>
      <c r="E101" s="17">
        <f>'Август 17'!E98+'Сентябрь 17'!E101+'Октябрь 17'!E101</f>
        <v>0</v>
      </c>
      <c r="F101" s="17">
        <f>'Август 17'!F98+'Сентябрь 17'!F101+'Октябрь 17'!F101</f>
        <v>0</v>
      </c>
      <c r="G101" s="17">
        <f>'Август 17'!G98+'Сентябрь 17'!G101+'Октябрь 17'!G101</f>
        <v>0</v>
      </c>
      <c r="H101" s="17">
        <f>'Август 17'!H98+'Сентябрь 17'!H101+'Октябрь 17'!H101</f>
        <v>0</v>
      </c>
      <c r="I101" s="17">
        <f>'Август 17'!I98+'Сентябрь 17'!I101+'Октябрь 17'!I101</f>
        <v>0</v>
      </c>
      <c r="J101" s="17">
        <f>'Август 17'!J98+'Сентябрь 17'!J101+'Октябрь 17'!J101</f>
        <v>1</v>
      </c>
      <c r="K101" s="17">
        <f>'Август 17'!K98+'Сентябрь 17'!K101+'Октябрь 17'!K101</f>
        <v>0</v>
      </c>
      <c r="L101" s="17">
        <f>'Август 17'!L98+'Сентябрь 17'!L101+'Октябрь 17'!L101</f>
        <v>1</v>
      </c>
      <c r="M101" s="17">
        <f>'Август 17'!M98+'Сентябрь 17'!M101+'Октябрь 17'!M101</f>
        <v>1</v>
      </c>
      <c r="N101" s="17">
        <f>'Август 17'!N98+'Сентябрь 17'!N101+'Октябрь 17'!N101</f>
        <v>0</v>
      </c>
      <c r="O101" s="17">
        <f>'Август 17'!O98+'Сентябрь 17'!O101+'Октябрь 17'!O101</f>
        <v>0</v>
      </c>
      <c r="P101" s="17">
        <f>'Август 17'!P98+'Сентябрь 17'!P101+'Октябрь 17'!P101</f>
        <v>0</v>
      </c>
      <c r="Q101" s="17">
        <f>'Август 17'!Q98+'Сентябрь 17'!Q101+'Октябрь 17'!Q101</f>
        <v>0</v>
      </c>
      <c r="R101" s="17">
        <f>'Август 17'!R98+'Сентябрь 17'!R101+'Октябрь 17'!R101</f>
        <v>0</v>
      </c>
      <c r="S101" s="17">
        <f>'Август 17'!S98+'Сентябрь 17'!S101+'Октябрь 17'!S101</f>
        <v>0</v>
      </c>
      <c r="T101" s="17">
        <f>'Август 17'!T98+'Сентябрь 17'!T101+'Октябрь 17'!T101</f>
        <v>0</v>
      </c>
      <c r="U101" s="17">
        <f>'Август 17'!U98+'Сентябрь 17'!U101+'Октябрь 17'!U101</f>
        <v>0</v>
      </c>
      <c r="V101" s="17">
        <f>'Август 17'!V98+'Сентябрь 17'!V101+'Октябрь 17'!V101</f>
        <v>0</v>
      </c>
    </row>
    <row r="102" spans="1:22" ht="30" x14ac:dyDescent="0.25">
      <c r="A102" s="8">
        <v>67</v>
      </c>
      <c r="B102" s="23" t="s">
        <v>214</v>
      </c>
      <c r="C102" s="17">
        <f t="shared" si="15"/>
        <v>82</v>
      </c>
      <c r="D102" s="17">
        <f>'Август 17'!D99+'Сентябрь 17'!D102+'Октябрь 17'!D102</f>
        <v>0</v>
      </c>
      <c r="E102" s="17">
        <f>'Август 17'!E99+'Сентябрь 17'!E102+'Октябрь 17'!E102</f>
        <v>0</v>
      </c>
      <c r="F102" s="17">
        <f>'Август 17'!F99+'Сентябрь 17'!F102+'Октябрь 17'!F102</f>
        <v>0</v>
      </c>
      <c r="G102" s="17">
        <f>'Август 17'!G99+'Сентябрь 17'!G102+'Октябрь 17'!G102</f>
        <v>0</v>
      </c>
      <c r="H102" s="17">
        <f>'Август 17'!H99+'Сентябрь 17'!H102+'Октябрь 17'!H102</f>
        <v>0</v>
      </c>
      <c r="I102" s="17">
        <f>'Август 17'!I99+'Сентябрь 17'!I102+'Октябрь 17'!I102</f>
        <v>0</v>
      </c>
      <c r="J102" s="17">
        <f>'Август 17'!J99+'Сентябрь 17'!J102+'Октябрь 17'!J102</f>
        <v>12</v>
      </c>
      <c r="K102" s="17">
        <f>'Август 17'!K99+'Сентябрь 17'!K102+'Октябрь 17'!K102</f>
        <v>35</v>
      </c>
      <c r="L102" s="17">
        <f>'Август 17'!L99+'Сентябрь 17'!L102+'Октябрь 17'!L102</f>
        <v>3</v>
      </c>
      <c r="M102" s="17">
        <f>'Август 17'!M99+'Сентябрь 17'!M102+'Октябрь 17'!M102</f>
        <v>0</v>
      </c>
      <c r="N102" s="17">
        <f>'Август 17'!N99+'Сентябрь 17'!N102+'Октябрь 17'!N102</f>
        <v>0</v>
      </c>
      <c r="O102" s="17">
        <f>'Август 17'!O99+'Сентябрь 17'!O102+'Октябрь 17'!O102</f>
        <v>0</v>
      </c>
      <c r="P102" s="17">
        <f>'Август 17'!P99+'Сентябрь 17'!P102+'Октябрь 17'!P102</f>
        <v>0</v>
      </c>
      <c r="Q102" s="17">
        <f>'Август 17'!Q99+'Сентябрь 17'!Q102+'Октябрь 17'!Q102</f>
        <v>2</v>
      </c>
      <c r="R102" s="17">
        <f>'Август 17'!R99+'Сентябрь 17'!R102+'Октябрь 17'!R102</f>
        <v>30</v>
      </c>
      <c r="S102" s="17">
        <f>'Август 17'!S99+'Сентябрь 17'!S102+'Октябрь 17'!S102</f>
        <v>0</v>
      </c>
      <c r="T102" s="17">
        <f>'Август 17'!T99+'Сентябрь 17'!T102+'Октябрь 17'!T102</f>
        <v>0</v>
      </c>
      <c r="U102" s="17">
        <f>'Август 17'!U99+'Сентябрь 17'!U102+'Октябрь 17'!U102</f>
        <v>0</v>
      </c>
      <c r="V102" s="17">
        <f>'Август 17'!V99+'Сентябрь 17'!V102+'Октябрь 17'!V102</f>
        <v>0</v>
      </c>
    </row>
    <row r="103" spans="1:22" x14ac:dyDescent="0.25">
      <c r="A103" s="8">
        <v>68</v>
      </c>
      <c r="B103" s="23" t="s">
        <v>215</v>
      </c>
      <c r="C103" s="17">
        <f t="shared" si="15"/>
        <v>19</v>
      </c>
      <c r="D103" s="17">
        <f>'Август 17'!D100+'Сентябрь 17'!D103+'Октябрь 17'!D103</f>
        <v>2</v>
      </c>
      <c r="E103" s="17">
        <f>'Август 17'!E100+'Сентябрь 17'!E103+'Октябрь 17'!E103</f>
        <v>2</v>
      </c>
      <c r="F103" s="17">
        <f>'Август 17'!F100+'Сентябрь 17'!F103+'Октябрь 17'!F103</f>
        <v>0</v>
      </c>
      <c r="G103" s="17">
        <f>'Август 17'!G100+'Сентябрь 17'!G103+'Октябрь 17'!G103</f>
        <v>0</v>
      </c>
      <c r="H103" s="17">
        <f>'Август 17'!H100+'Сентябрь 17'!H103+'Октябрь 17'!H103</f>
        <v>0</v>
      </c>
      <c r="I103" s="17">
        <f>'Август 17'!I100+'Сентябрь 17'!I103+'Октябрь 17'!I103</f>
        <v>0</v>
      </c>
      <c r="J103" s="17">
        <f>'Август 17'!J100+'Сентябрь 17'!J103+'Октябрь 17'!J103</f>
        <v>3</v>
      </c>
      <c r="K103" s="17">
        <f>'Август 17'!K100+'Сентябрь 17'!K103+'Октябрь 17'!K103</f>
        <v>2</v>
      </c>
      <c r="L103" s="17">
        <f>'Август 17'!L100+'Сентябрь 17'!L103+'Октябрь 17'!L103</f>
        <v>0</v>
      </c>
      <c r="M103" s="17">
        <f>'Август 17'!M100+'Сентябрь 17'!M103+'Октябрь 17'!M103</f>
        <v>9</v>
      </c>
      <c r="N103" s="17">
        <f>'Август 17'!N100+'Сентябрь 17'!N103+'Октябрь 17'!N103</f>
        <v>0</v>
      </c>
      <c r="O103" s="17">
        <f>'Август 17'!O100+'Сентябрь 17'!O103+'Октябрь 17'!O103</f>
        <v>0</v>
      </c>
      <c r="P103" s="17">
        <f>'Август 17'!P100+'Сентябрь 17'!P103+'Октябрь 17'!P103</f>
        <v>0</v>
      </c>
      <c r="Q103" s="17">
        <f>'Август 17'!Q100+'Сентябрь 17'!Q103+'Октябрь 17'!Q103</f>
        <v>0</v>
      </c>
      <c r="R103" s="17">
        <f>'Август 17'!R100+'Сентябрь 17'!R103+'Октябрь 17'!R103</f>
        <v>1</v>
      </c>
      <c r="S103" s="17">
        <f>'Август 17'!S100+'Сентябрь 17'!S103+'Октябрь 17'!S103</f>
        <v>0</v>
      </c>
      <c r="T103" s="17">
        <f>'Август 17'!T100+'Сентябрь 17'!T103+'Октябрь 17'!T103</f>
        <v>0</v>
      </c>
      <c r="U103" s="17">
        <f>'Август 17'!U100+'Сентябрь 17'!U103+'Октябрь 17'!U103</f>
        <v>0</v>
      </c>
      <c r="V103" s="17">
        <f>'Август 17'!V100+'Сентябрь 17'!V103+'Октябрь 17'!V103</f>
        <v>0</v>
      </c>
    </row>
    <row r="104" spans="1:22" ht="47.25" customHeight="1" x14ac:dyDescent="0.25">
      <c r="A104" s="8">
        <v>69</v>
      </c>
      <c r="B104" s="23" t="s">
        <v>216</v>
      </c>
      <c r="C104" s="17">
        <f t="shared" si="15"/>
        <v>3</v>
      </c>
      <c r="D104" s="17">
        <f>'Август 17'!D101+'Сентябрь 17'!D104+'Октябрь 17'!D104</f>
        <v>0</v>
      </c>
      <c r="E104" s="17">
        <f>'Август 17'!E101+'Сентябрь 17'!E104+'Октябрь 17'!E104</f>
        <v>0</v>
      </c>
      <c r="F104" s="17">
        <f>'Август 17'!F101+'Сентябрь 17'!F104+'Октябрь 17'!F104</f>
        <v>0</v>
      </c>
      <c r="G104" s="17">
        <f>'Август 17'!G101+'Сентябрь 17'!G104+'Октябрь 17'!G104</f>
        <v>0</v>
      </c>
      <c r="H104" s="17">
        <f>'Август 17'!H101+'Сентябрь 17'!H104+'Октябрь 17'!H104</f>
        <v>1</v>
      </c>
      <c r="I104" s="17">
        <f>'Август 17'!I101+'Сентябрь 17'!I104+'Октябрь 17'!I104</f>
        <v>0</v>
      </c>
      <c r="J104" s="17">
        <f>'Август 17'!J101+'Сентябрь 17'!J104+'Октябрь 17'!J104</f>
        <v>0</v>
      </c>
      <c r="K104" s="17">
        <f>'Август 17'!K101+'Сентябрь 17'!K104+'Октябрь 17'!K104</f>
        <v>0</v>
      </c>
      <c r="L104" s="17">
        <f>'Август 17'!L101+'Сентябрь 17'!L104+'Октябрь 17'!L104</f>
        <v>0</v>
      </c>
      <c r="M104" s="17">
        <f>'Август 17'!M101+'Сентябрь 17'!M104+'Октябрь 17'!M104</f>
        <v>0</v>
      </c>
      <c r="N104" s="17">
        <f>'Август 17'!N101+'Сентябрь 17'!N104+'Октябрь 17'!N104</f>
        <v>0</v>
      </c>
      <c r="O104" s="17">
        <f>'Август 17'!O101+'Сентябрь 17'!O104+'Октябрь 17'!O104</f>
        <v>0</v>
      </c>
      <c r="P104" s="17">
        <f>'Август 17'!P101+'Сентябрь 17'!P104+'Октябрь 17'!P104</f>
        <v>2</v>
      </c>
      <c r="Q104" s="17">
        <f>'Август 17'!Q101+'Сентябрь 17'!Q104+'Октябрь 17'!Q104</f>
        <v>0</v>
      </c>
      <c r="R104" s="17">
        <f>'Август 17'!R101+'Сентябрь 17'!R104+'Октябрь 17'!R104</f>
        <v>0</v>
      </c>
      <c r="S104" s="17">
        <f>'Август 17'!S101+'Сентябрь 17'!S104+'Октябрь 17'!S104</f>
        <v>0</v>
      </c>
      <c r="T104" s="17">
        <f>'Август 17'!T101+'Сентябрь 17'!T104+'Октябрь 17'!T104</f>
        <v>0</v>
      </c>
      <c r="U104" s="17">
        <f>'Август 17'!U101+'Сентябрь 17'!U104+'Октябрь 17'!U104</f>
        <v>0</v>
      </c>
      <c r="V104" s="17">
        <f>'Август 17'!V101+'Сентябрь 17'!V104+'Октябрь 17'!V104</f>
        <v>0</v>
      </c>
    </row>
    <row r="105" spans="1:22" ht="62.25" customHeight="1" x14ac:dyDescent="0.25">
      <c r="A105" s="8">
        <v>70</v>
      </c>
      <c r="B105" s="23" t="s">
        <v>217</v>
      </c>
      <c r="C105" s="17">
        <f t="shared" si="15"/>
        <v>0</v>
      </c>
      <c r="D105" s="17">
        <f>'Август 17'!D102+'Сентябрь 17'!D105+'Октябрь 17'!D105</f>
        <v>0</v>
      </c>
      <c r="E105" s="17">
        <f>'Август 17'!E102+'Сентябрь 17'!E105+'Октябрь 17'!E105</f>
        <v>0</v>
      </c>
      <c r="F105" s="17">
        <f>'Август 17'!F102+'Сентябрь 17'!F105+'Октябрь 17'!F105</f>
        <v>0</v>
      </c>
      <c r="G105" s="17">
        <f>'Август 17'!G102+'Сентябрь 17'!G105+'Октябрь 17'!G105</f>
        <v>0</v>
      </c>
      <c r="H105" s="17">
        <f>'Август 17'!H102+'Сентябрь 17'!H105+'Октябрь 17'!H105</f>
        <v>0</v>
      </c>
      <c r="I105" s="17">
        <f>'Август 17'!I102+'Сентябрь 17'!I105+'Октябрь 17'!I105</f>
        <v>0</v>
      </c>
      <c r="J105" s="17">
        <f>'Август 17'!J102+'Сентябрь 17'!J105+'Октябрь 17'!J105</f>
        <v>0</v>
      </c>
      <c r="K105" s="17">
        <f>'Август 17'!K102+'Сентябрь 17'!K105+'Октябрь 17'!K105</f>
        <v>0</v>
      </c>
      <c r="L105" s="17">
        <f>'Август 17'!L102+'Сентябрь 17'!L105+'Октябрь 17'!L105</f>
        <v>0</v>
      </c>
      <c r="M105" s="17">
        <f>'Август 17'!M102+'Сентябрь 17'!M105+'Октябрь 17'!M105</f>
        <v>0</v>
      </c>
      <c r="N105" s="17">
        <f>'Август 17'!N102+'Сентябрь 17'!N105+'Октябрь 17'!N105</f>
        <v>0</v>
      </c>
      <c r="O105" s="17">
        <f>'Август 17'!O102+'Сентябрь 17'!O105+'Октябрь 17'!O105</f>
        <v>0</v>
      </c>
      <c r="P105" s="17">
        <f>'Август 17'!P102+'Сентябрь 17'!P105+'Октябрь 17'!P105</f>
        <v>0</v>
      </c>
      <c r="Q105" s="17">
        <f>'Август 17'!Q102+'Сентябрь 17'!Q105+'Октябрь 17'!Q105</f>
        <v>0</v>
      </c>
      <c r="R105" s="17">
        <f>'Август 17'!R102+'Сентябрь 17'!R105+'Октябрь 17'!R105</f>
        <v>0</v>
      </c>
      <c r="S105" s="17">
        <f>'Август 17'!S102+'Сентябрь 17'!S105+'Октябрь 17'!S105</f>
        <v>0</v>
      </c>
      <c r="T105" s="17">
        <f>'Август 17'!T102+'Сентябрь 17'!T105+'Октябрь 17'!T105</f>
        <v>0</v>
      </c>
      <c r="U105" s="17">
        <f>'Август 17'!U102+'Сентябрь 17'!U105+'Октябрь 17'!U105</f>
        <v>0</v>
      </c>
      <c r="V105" s="17">
        <f>'Август 17'!V102+'Сентябрь 17'!V105+'Октябрь 17'!V105</f>
        <v>0</v>
      </c>
    </row>
    <row r="106" spans="1:22" ht="66.75" customHeight="1" x14ac:dyDescent="0.25">
      <c r="A106" s="8">
        <v>71</v>
      </c>
      <c r="B106" s="23" t="s">
        <v>218</v>
      </c>
      <c r="C106" s="17">
        <f t="shared" si="15"/>
        <v>0</v>
      </c>
      <c r="D106" s="17">
        <f>'Август 17'!D103+'Сентябрь 17'!D106+'Октябрь 17'!D106</f>
        <v>0</v>
      </c>
      <c r="E106" s="17">
        <f>'Август 17'!E103+'Сентябрь 17'!E106+'Октябрь 17'!E106</f>
        <v>0</v>
      </c>
      <c r="F106" s="17">
        <f>'Август 17'!F103+'Сентябрь 17'!F106+'Октябрь 17'!F106</f>
        <v>0</v>
      </c>
      <c r="G106" s="17">
        <f>'Август 17'!G103+'Сентябрь 17'!G106+'Октябрь 17'!G106</f>
        <v>0</v>
      </c>
      <c r="H106" s="17">
        <f>'Август 17'!H103+'Сентябрь 17'!H106+'Октябрь 17'!H106</f>
        <v>0</v>
      </c>
      <c r="I106" s="17">
        <f>'Август 17'!I103+'Сентябрь 17'!I106+'Октябрь 17'!I106</f>
        <v>0</v>
      </c>
      <c r="J106" s="17">
        <f>'Август 17'!J103+'Сентябрь 17'!J106+'Октябрь 17'!J106</f>
        <v>0</v>
      </c>
      <c r="K106" s="17">
        <f>'Август 17'!K103+'Сентябрь 17'!K106+'Октябрь 17'!K106</f>
        <v>0</v>
      </c>
      <c r="L106" s="17">
        <f>'Август 17'!L103+'Сентябрь 17'!L106+'Октябрь 17'!L106</f>
        <v>0</v>
      </c>
      <c r="M106" s="17">
        <f>'Август 17'!M103+'Сентябрь 17'!M106+'Октябрь 17'!M106</f>
        <v>0</v>
      </c>
      <c r="N106" s="17">
        <f>'Август 17'!N103+'Сентябрь 17'!N106+'Октябрь 17'!N106</f>
        <v>0</v>
      </c>
      <c r="O106" s="17">
        <f>'Август 17'!O103+'Сентябрь 17'!O106+'Октябрь 17'!O106</f>
        <v>0</v>
      </c>
      <c r="P106" s="17">
        <f>'Август 17'!P103+'Сентябрь 17'!P106+'Октябрь 17'!P106</f>
        <v>0</v>
      </c>
      <c r="Q106" s="17">
        <f>'Август 17'!Q103+'Сентябрь 17'!Q106+'Октябрь 17'!Q106</f>
        <v>0</v>
      </c>
      <c r="R106" s="17">
        <f>'Август 17'!R103+'Сентябрь 17'!R106+'Октябрь 17'!R106</f>
        <v>0</v>
      </c>
      <c r="S106" s="17">
        <f>'Август 17'!S103+'Сентябрь 17'!S106+'Октябрь 17'!S106</f>
        <v>0</v>
      </c>
      <c r="T106" s="17">
        <f>'Август 17'!T103+'Сентябрь 17'!T106+'Октябрь 17'!T106</f>
        <v>0</v>
      </c>
      <c r="U106" s="17">
        <f>'Август 17'!U103+'Сентябрь 17'!U106+'Октябрь 17'!U106</f>
        <v>0</v>
      </c>
      <c r="V106" s="17">
        <f>'Август 17'!V103+'Сентябрь 17'!V106+'Октябрь 17'!V106</f>
        <v>0</v>
      </c>
    </row>
    <row r="107" spans="1:22" s="97" customFormat="1" ht="14.25" x14ac:dyDescent="0.2">
      <c r="A107" s="107">
        <v>33</v>
      </c>
      <c r="B107" s="108" t="s">
        <v>27</v>
      </c>
      <c r="C107" s="109">
        <f>SUM(C74:C106)</f>
        <v>14863</v>
      </c>
      <c r="D107" s="109">
        <f>SUM(D74:D106)</f>
        <v>4450</v>
      </c>
      <c r="E107" s="109">
        <f>SUM(E74:E106)</f>
        <v>156</v>
      </c>
      <c r="F107" s="109">
        <f t="shared" ref="F107:V107" si="16">SUM(F74:F106)</f>
        <v>206</v>
      </c>
      <c r="G107" s="109">
        <f t="shared" si="16"/>
        <v>7</v>
      </c>
      <c r="H107" s="109">
        <f t="shared" si="16"/>
        <v>6</v>
      </c>
      <c r="I107" s="109">
        <f t="shared" si="16"/>
        <v>10</v>
      </c>
      <c r="J107" s="109">
        <f t="shared" si="16"/>
        <v>835</v>
      </c>
      <c r="K107" s="109">
        <f t="shared" si="16"/>
        <v>2701</v>
      </c>
      <c r="L107" s="109">
        <f t="shared" si="16"/>
        <v>351</v>
      </c>
      <c r="M107" s="109">
        <f t="shared" si="16"/>
        <v>107</v>
      </c>
      <c r="N107" s="109">
        <f t="shared" si="16"/>
        <v>52</v>
      </c>
      <c r="O107" s="109">
        <f t="shared" si="16"/>
        <v>107</v>
      </c>
      <c r="P107" s="109">
        <f t="shared" si="16"/>
        <v>3312</v>
      </c>
      <c r="Q107" s="109">
        <f t="shared" si="16"/>
        <v>228</v>
      </c>
      <c r="R107" s="109">
        <f t="shared" si="16"/>
        <v>2247</v>
      </c>
      <c r="S107" s="109">
        <f t="shared" si="16"/>
        <v>23</v>
      </c>
      <c r="T107" s="109">
        <f t="shared" si="16"/>
        <v>2</v>
      </c>
      <c r="U107" s="109">
        <f t="shared" si="16"/>
        <v>13</v>
      </c>
      <c r="V107" s="109">
        <f t="shared" si="16"/>
        <v>50</v>
      </c>
    </row>
    <row r="108" spans="1:22" x14ac:dyDescent="0.25">
      <c r="A108" s="8"/>
      <c r="B108" s="116" t="s">
        <v>70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</row>
    <row r="109" spans="1:22" x14ac:dyDescent="0.25">
      <c r="A109" s="8"/>
      <c r="B109" s="23" t="s">
        <v>139</v>
      </c>
      <c r="C109" s="17">
        <f t="shared" ref="C109:C115" si="17">SUM(D109:V109)</f>
        <v>165</v>
      </c>
      <c r="D109" s="17">
        <f>'Январь 17'!D80+'Февраль 17'!D80+'Март 17'!D80+'Апрель 17'!D80+'Май 17'!D83+'Июнь 17'!D83+'Июль 17'!D83+'Август 17'!D106+'Сентябрь 17'!D109+'Октябрь 17'!D109</f>
        <v>11</v>
      </c>
      <c r="E109" s="17">
        <f>'Январь 17'!E80+'Февраль 17'!E80+'Март 17'!E80+'Апрель 17'!E80+'Май 17'!E83+'Июнь 17'!E83+'Июль 17'!E83+'Август 17'!E106+'Сентябрь 17'!E109+'Октябрь 17'!E109</f>
        <v>0</v>
      </c>
      <c r="F109" s="17">
        <f>'Январь 17'!F80+'Февраль 17'!F80+'Март 17'!F80+'Апрель 17'!F80+'Май 17'!F83+'Июнь 17'!F83+'Июль 17'!F83+'Август 17'!F106+'Сентябрь 17'!F109+'Октябрь 17'!F109</f>
        <v>0</v>
      </c>
      <c r="G109" s="17">
        <f>'Январь 17'!G80+'Февраль 17'!G80+'Март 17'!G80+'Апрель 17'!G80+'Май 17'!G83+'Июнь 17'!G83+'Июль 17'!G83+'Август 17'!G106+'Сентябрь 17'!G109+'Октябрь 17'!G109</f>
        <v>0</v>
      </c>
      <c r="H109" s="17">
        <f>'Январь 17'!H80+'Февраль 17'!H80+'Март 17'!H80+'Апрель 17'!H80+'Май 17'!H83+'Июнь 17'!H83+'Июль 17'!H83+'Август 17'!H106+'Сентябрь 17'!H109+'Октябрь 17'!H109</f>
        <v>0</v>
      </c>
      <c r="I109" s="17">
        <f>'Январь 17'!I80+'Февраль 17'!I80+'Март 17'!I80+'Апрель 17'!I80+'Май 17'!I83+'Июнь 17'!I83+'Июль 17'!I83+'Август 17'!I106+'Сентябрь 17'!I109+'Октябрь 17'!I109</f>
        <v>0</v>
      </c>
      <c r="J109" s="17">
        <f>'Январь 17'!J80+'Февраль 17'!J80+'Март 17'!J80+'Апрель 17'!J80+'Май 17'!J83+'Июнь 17'!J83+'Июль 17'!J83+'Август 17'!J106+'Сентябрь 17'!J109+'Октябрь 17'!J109</f>
        <v>5</v>
      </c>
      <c r="K109" s="17">
        <f>'Январь 17'!K80+'Февраль 17'!K80+'Март 17'!K80+'Апрель 17'!K80+'Май 17'!K83+'Июнь 17'!K83+'Июль 17'!K83+'Август 17'!K106+'Сентябрь 17'!K109+'Октябрь 17'!K109</f>
        <v>1</v>
      </c>
      <c r="L109" s="17">
        <f>'Январь 17'!L80+'Февраль 17'!L80+'Март 17'!L80+'Апрель 17'!L80+'Май 17'!L83+'Июнь 17'!L83+'Июль 17'!L83+'Август 17'!L106+'Сентябрь 17'!L109+'Октябрь 17'!L109</f>
        <v>24</v>
      </c>
      <c r="M109" s="17">
        <f>'Январь 17'!M80+'Февраль 17'!M80+'Март 17'!M80+'Апрель 17'!M80+'Май 17'!M83+'Июнь 17'!M83+'Июль 17'!M83+'Август 17'!M106+'Сентябрь 17'!M109+'Октябрь 17'!M109</f>
        <v>0</v>
      </c>
      <c r="N109" s="17">
        <f>'Январь 17'!N80+'Февраль 17'!N80+'Март 17'!N80+'Апрель 17'!N80+'Май 17'!N83+'Июнь 17'!N83+'Июль 17'!N83+'Август 17'!N106+'Сентябрь 17'!N109+'Октябрь 17'!N109</f>
        <v>0</v>
      </c>
      <c r="O109" s="17">
        <f>'Январь 17'!O80+'Февраль 17'!O80+'Март 17'!O80+'Апрель 17'!O80+'Май 17'!O83+'Июнь 17'!O83+'Июль 17'!O83+'Август 17'!O106+'Сентябрь 17'!O109+'Октябрь 17'!O109</f>
        <v>0</v>
      </c>
      <c r="P109" s="17">
        <f>'Январь 17'!P80+'Февраль 17'!P80+'Март 17'!P80+'Апрель 17'!P80+'Май 17'!P83+'Июнь 17'!P83+'Июль 17'!P83+'Август 17'!P106+'Сентябрь 17'!P109+'Октябрь 17'!P109</f>
        <v>37</v>
      </c>
      <c r="Q109" s="17">
        <f>'Январь 17'!Q80+'Февраль 17'!Q80+'Март 17'!Q80+'Апрель 17'!Q80+'Май 17'!Q83+'Июнь 17'!Q83+'Июль 17'!Q83+'Август 17'!Q106+'Сентябрь 17'!Q109+'Октябрь 17'!Q109</f>
        <v>83</v>
      </c>
      <c r="R109" s="17">
        <f>'Январь 17'!R80+'Февраль 17'!R80+'Март 17'!R80+'Апрель 17'!R80+'Май 17'!R83+'Июнь 17'!R83+'Июль 17'!R83+'Август 17'!R106+'Сентябрь 17'!R109+'Октябрь 17'!R109</f>
        <v>4</v>
      </c>
      <c r="S109" s="17">
        <f>'Январь 17'!S80+'Февраль 17'!S80+'Март 17'!S80+'Апрель 17'!S80+'Май 17'!S83+'Июнь 17'!S83+'Июль 17'!S83+'Август 17'!S106+'Сентябрь 17'!S109+'Октябрь 17'!S109</f>
        <v>0</v>
      </c>
      <c r="T109" s="17">
        <f>'Январь 17'!T80+'Февраль 17'!T80+'Март 17'!T80+'Апрель 17'!T80+'Май 17'!T83+'Июнь 17'!T83+'Июль 17'!T83+'Август 17'!T106+'Сентябрь 17'!T109+'Октябрь 17'!T109</f>
        <v>0</v>
      </c>
      <c r="U109" s="17">
        <f>'Январь 17'!U80+'Февраль 17'!U80+'Март 17'!U80+'Апрель 17'!U80+'Май 17'!U83+'Июнь 17'!U83+'Июль 17'!U83+'Август 17'!U106+'Сентябрь 17'!U109+'Октябрь 17'!U109</f>
        <v>0</v>
      </c>
      <c r="V109" s="17">
        <f>'Январь 17'!V80+'Февраль 17'!V80+'Март 17'!V80+'Апрель 17'!V80+'Май 17'!V83+'Июнь 17'!V83+'Июль 17'!V83+'Август 17'!V106+'Сентябрь 17'!V109+'Октябрь 17'!V109</f>
        <v>0</v>
      </c>
    </row>
    <row r="110" spans="1:22" ht="33.75" customHeight="1" x14ac:dyDescent="0.25">
      <c r="A110" s="8">
        <v>72</v>
      </c>
      <c r="B110" s="23" t="s">
        <v>243</v>
      </c>
      <c r="C110" s="17">
        <f t="shared" si="17"/>
        <v>113</v>
      </c>
      <c r="D110" s="17">
        <f>'Январь 17'!D81+'Февраль 17'!D81+'Март 17'!D81+'Апрель 17'!D81+'Май 17'!D84+'Июнь 17'!D84+'Июль 17'!D84+'Август 17'!D107+'Сентябрь 17'!D110+'Октябрь 17'!D110</f>
        <v>18</v>
      </c>
      <c r="E110" s="17">
        <f>'Январь 17'!E81+'Февраль 17'!E81+'Март 17'!E81+'Апрель 17'!E81+'Май 17'!E84+'Июнь 17'!E84+'Июль 17'!E84+'Август 17'!E107+'Сентябрь 17'!E110+'Октябрь 17'!E110</f>
        <v>0</v>
      </c>
      <c r="F110" s="17">
        <f>'Январь 17'!F81+'Февраль 17'!F81+'Март 17'!F81+'Апрель 17'!F81+'Май 17'!F84+'Июнь 17'!F84+'Июль 17'!F84+'Август 17'!F107+'Сентябрь 17'!F110+'Октябрь 17'!F110</f>
        <v>0</v>
      </c>
      <c r="G110" s="17">
        <f>'Январь 17'!G81+'Февраль 17'!G81+'Март 17'!G81+'Апрель 17'!G81+'Май 17'!G84+'Июнь 17'!G84+'Июль 17'!G84+'Август 17'!G107+'Сентябрь 17'!G110+'Октябрь 17'!G110</f>
        <v>0</v>
      </c>
      <c r="H110" s="17">
        <f>'Январь 17'!H81+'Февраль 17'!H81+'Март 17'!H81+'Апрель 17'!H81+'Май 17'!H84+'Июнь 17'!H84+'Июль 17'!H84+'Август 17'!H107+'Сентябрь 17'!H110+'Октябрь 17'!H110</f>
        <v>0</v>
      </c>
      <c r="I110" s="17">
        <f>'Январь 17'!I81+'Февраль 17'!I81+'Март 17'!I81+'Апрель 17'!I81+'Май 17'!I84+'Июнь 17'!I84+'Июль 17'!I84+'Август 17'!I107+'Сентябрь 17'!I110+'Октябрь 17'!I110</f>
        <v>0</v>
      </c>
      <c r="J110" s="17">
        <f>'Январь 17'!J81+'Февраль 17'!J81+'Март 17'!J81+'Апрель 17'!J81+'Май 17'!J84+'Июнь 17'!J84+'Июль 17'!J84+'Август 17'!J107+'Сентябрь 17'!J110+'Октябрь 17'!J110</f>
        <v>7</v>
      </c>
      <c r="K110" s="17">
        <f>'Январь 17'!K81+'Февраль 17'!K81+'Март 17'!K81+'Апрель 17'!K81+'Май 17'!K84+'Июнь 17'!K84+'Июль 17'!K84+'Август 17'!K107+'Сентябрь 17'!K110+'Октябрь 17'!K110</f>
        <v>8</v>
      </c>
      <c r="L110" s="17">
        <f>'Январь 17'!L81+'Февраль 17'!L81+'Март 17'!L81+'Апрель 17'!L81+'Май 17'!L84+'Июнь 17'!L84+'Июль 17'!L84+'Август 17'!L107+'Сентябрь 17'!L110+'Октябрь 17'!L110</f>
        <v>28</v>
      </c>
      <c r="M110" s="17">
        <f>'Январь 17'!M81+'Февраль 17'!M81+'Март 17'!M81+'Апрель 17'!M81+'Май 17'!M84+'Июнь 17'!M84+'Июль 17'!M84+'Август 17'!M107+'Сентябрь 17'!M110+'Октябрь 17'!M110</f>
        <v>0</v>
      </c>
      <c r="N110" s="17">
        <f>'Январь 17'!N81+'Февраль 17'!N81+'Март 17'!N81+'Апрель 17'!N81+'Май 17'!N84+'Июнь 17'!N84+'Июль 17'!N84+'Август 17'!N107+'Сентябрь 17'!N110+'Октябрь 17'!N110</f>
        <v>0</v>
      </c>
      <c r="O110" s="17">
        <f>'Январь 17'!O81+'Февраль 17'!O81+'Март 17'!O81+'Апрель 17'!O81+'Май 17'!O84+'Июнь 17'!O84+'Июль 17'!O84+'Август 17'!O107+'Сентябрь 17'!O110+'Октябрь 17'!O110</f>
        <v>0</v>
      </c>
      <c r="P110" s="17">
        <f>'Январь 17'!P81+'Февраль 17'!P81+'Март 17'!P81+'Апрель 17'!P81+'Май 17'!P84+'Июнь 17'!P84+'Июль 17'!P84+'Август 17'!P107+'Сентябрь 17'!P110+'Октябрь 17'!P110</f>
        <v>30</v>
      </c>
      <c r="Q110" s="17">
        <f>'Январь 17'!Q81+'Февраль 17'!Q81+'Март 17'!Q81+'Апрель 17'!Q81+'Май 17'!Q84+'Июнь 17'!Q84+'Июль 17'!Q84+'Август 17'!Q107+'Сентябрь 17'!Q110+'Октябрь 17'!Q110</f>
        <v>22</v>
      </c>
      <c r="R110" s="17">
        <f>'Январь 17'!R81+'Февраль 17'!R81+'Март 17'!R81+'Апрель 17'!R81+'Май 17'!R84+'Июнь 17'!R84+'Июль 17'!R84+'Август 17'!R107+'Сентябрь 17'!R110+'Октябрь 17'!R110</f>
        <v>0</v>
      </c>
      <c r="S110" s="17">
        <f>'Январь 17'!S81+'Февраль 17'!S81+'Март 17'!S81+'Апрель 17'!S81+'Май 17'!S84+'Июнь 17'!S84+'Июль 17'!S84+'Август 17'!S107+'Сентябрь 17'!S110+'Октябрь 17'!S110</f>
        <v>0</v>
      </c>
      <c r="T110" s="17">
        <f>'Январь 17'!T81+'Февраль 17'!T81+'Март 17'!T81+'Апрель 17'!T81+'Май 17'!T84+'Июнь 17'!T84+'Июль 17'!T84+'Август 17'!T107+'Сентябрь 17'!T110+'Октябрь 17'!T110</f>
        <v>0</v>
      </c>
      <c r="U110" s="17">
        <f>'Январь 17'!U81+'Февраль 17'!U81+'Март 17'!U81+'Апрель 17'!U81+'Май 17'!U84+'Июнь 17'!U84+'Июль 17'!U84+'Август 17'!U107+'Сентябрь 17'!U110+'Октябрь 17'!U110</f>
        <v>0</v>
      </c>
      <c r="V110" s="17">
        <f>'Январь 17'!V81+'Февраль 17'!V81+'Март 17'!V81+'Апрель 17'!V81+'Май 17'!V84+'Июнь 17'!V84+'Июль 17'!V84+'Август 17'!V107+'Сентябрь 17'!V110+'Октябрь 17'!V110</f>
        <v>0</v>
      </c>
    </row>
    <row r="111" spans="1:22" ht="29.25" customHeight="1" x14ac:dyDescent="0.25">
      <c r="A111" s="8">
        <v>73</v>
      </c>
      <c r="B111" s="23" t="s">
        <v>76</v>
      </c>
      <c r="C111" s="17">
        <f t="shared" si="17"/>
        <v>0</v>
      </c>
      <c r="D111" s="17">
        <f>'Январь 17'!D82+'Февраль 17'!D82+'Март 17'!D82+'Апрель 17'!D82+'Май 17'!D85+'Июнь 17'!D85+'Июль 17'!D85+'Август 17'!D108+'Сентябрь 17'!D111+'Октябрь 17'!D111</f>
        <v>0</v>
      </c>
      <c r="E111" s="17">
        <f>'Январь 17'!E82+'Февраль 17'!E82+'Март 17'!E82+'Апрель 17'!E82+'Май 17'!E85+'Июнь 17'!E85+'Июль 17'!E85+'Август 17'!E108+'Сентябрь 17'!E111+'Октябрь 17'!E111</f>
        <v>0</v>
      </c>
      <c r="F111" s="17">
        <f>'Январь 17'!F82+'Февраль 17'!F82+'Март 17'!F82+'Апрель 17'!F82+'Май 17'!F85+'Июнь 17'!F85+'Июль 17'!F85+'Август 17'!F108+'Сентябрь 17'!F111+'Октябрь 17'!F111</f>
        <v>0</v>
      </c>
      <c r="G111" s="17">
        <f>'Январь 17'!G82+'Февраль 17'!G82+'Март 17'!G82+'Апрель 17'!G82+'Май 17'!G85+'Июнь 17'!G85+'Июль 17'!G85+'Август 17'!G108+'Сентябрь 17'!G111+'Октябрь 17'!G111</f>
        <v>0</v>
      </c>
      <c r="H111" s="17">
        <f>'Январь 17'!H82+'Февраль 17'!H82+'Март 17'!H82+'Апрель 17'!H82+'Май 17'!H85+'Июнь 17'!H85+'Июль 17'!H85+'Август 17'!H108+'Сентябрь 17'!H111+'Октябрь 17'!H111</f>
        <v>0</v>
      </c>
      <c r="I111" s="17">
        <f>'Январь 17'!I82+'Февраль 17'!I82+'Март 17'!I82+'Апрель 17'!I82+'Май 17'!I85+'Июнь 17'!I85+'Июль 17'!I85+'Август 17'!I108+'Сентябрь 17'!I111+'Октябрь 17'!I111</f>
        <v>0</v>
      </c>
      <c r="J111" s="17">
        <f>'Январь 17'!J82+'Февраль 17'!J82+'Март 17'!J82+'Апрель 17'!J82+'Май 17'!J85+'Июнь 17'!J85+'Июль 17'!J85+'Август 17'!J108+'Сентябрь 17'!J111+'Октябрь 17'!J111</f>
        <v>0</v>
      </c>
      <c r="K111" s="17">
        <f>'Январь 17'!K82+'Февраль 17'!K82+'Март 17'!K82+'Апрель 17'!K82+'Май 17'!K85+'Июнь 17'!K85+'Июль 17'!K85+'Август 17'!K108+'Сентябрь 17'!K111+'Октябрь 17'!K111</f>
        <v>0</v>
      </c>
      <c r="L111" s="17">
        <f>'Январь 17'!L82+'Февраль 17'!L82+'Март 17'!L82+'Апрель 17'!L82+'Май 17'!L85+'Июнь 17'!L85+'Июль 17'!L85+'Август 17'!L108+'Сентябрь 17'!L111+'Октябрь 17'!L111</f>
        <v>0</v>
      </c>
      <c r="M111" s="17">
        <f>'Январь 17'!M82+'Февраль 17'!M82+'Март 17'!M82+'Апрель 17'!M82+'Май 17'!M85+'Июнь 17'!M85+'Июль 17'!M85+'Август 17'!M108+'Сентябрь 17'!M111+'Октябрь 17'!M111</f>
        <v>0</v>
      </c>
      <c r="N111" s="17">
        <f>'Январь 17'!N82+'Февраль 17'!N82+'Март 17'!N82+'Апрель 17'!N82+'Май 17'!N85+'Июнь 17'!N85+'Июль 17'!N85+'Август 17'!N108+'Сентябрь 17'!N111+'Октябрь 17'!N111</f>
        <v>0</v>
      </c>
      <c r="O111" s="17">
        <f>'Январь 17'!O82+'Февраль 17'!O82+'Март 17'!O82+'Апрель 17'!O82+'Май 17'!O85+'Июнь 17'!O85+'Июль 17'!O85+'Август 17'!O108+'Сентябрь 17'!O111+'Октябрь 17'!O111</f>
        <v>0</v>
      </c>
      <c r="P111" s="17">
        <f>'Январь 17'!P82+'Февраль 17'!P82+'Март 17'!P82+'Апрель 17'!P82+'Май 17'!P85+'Июнь 17'!P85+'Июль 17'!P85+'Август 17'!P108+'Сентябрь 17'!P111+'Октябрь 17'!P111</f>
        <v>0</v>
      </c>
      <c r="Q111" s="17">
        <f>'Январь 17'!Q82+'Февраль 17'!Q82+'Март 17'!Q82+'Апрель 17'!Q82+'Май 17'!Q85+'Июнь 17'!Q85+'Июль 17'!Q85+'Август 17'!Q108+'Сентябрь 17'!Q111+'Октябрь 17'!Q111</f>
        <v>0</v>
      </c>
      <c r="R111" s="17">
        <f>'Январь 17'!R82+'Февраль 17'!R82+'Март 17'!R82+'Апрель 17'!R82+'Май 17'!R85+'Июнь 17'!R85+'Июль 17'!R85+'Август 17'!R108+'Сентябрь 17'!R111+'Октябрь 17'!R111</f>
        <v>0</v>
      </c>
      <c r="S111" s="17">
        <f>'Январь 17'!S82+'Февраль 17'!S82+'Март 17'!S82+'Апрель 17'!S82+'Май 17'!S85+'Июнь 17'!S85+'Июль 17'!S85+'Август 17'!S108+'Сентябрь 17'!S111+'Октябрь 17'!S111</f>
        <v>0</v>
      </c>
      <c r="T111" s="17">
        <f>'Январь 17'!T82+'Февраль 17'!T82+'Март 17'!T82+'Апрель 17'!T82+'Май 17'!T85+'Июнь 17'!T85+'Июль 17'!T85+'Август 17'!T108+'Сентябрь 17'!T111+'Октябрь 17'!T111</f>
        <v>0</v>
      </c>
      <c r="U111" s="17">
        <f>'Январь 17'!U82+'Февраль 17'!U82+'Март 17'!U82+'Апрель 17'!U82+'Май 17'!U85+'Июнь 17'!U85+'Июль 17'!U85+'Август 17'!U108+'Сентябрь 17'!U111+'Октябрь 17'!U111</f>
        <v>0</v>
      </c>
      <c r="V111" s="17">
        <f>'Январь 17'!V82+'Февраль 17'!V82+'Март 17'!V82+'Апрель 17'!V82+'Май 17'!V85+'Июнь 17'!V85+'Июль 17'!V85+'Август 17'!V108+'Сентябрь 17'!V111+'Октябрь 17'!V111</f>
        <v>0</v>
      </c>
    </row>
    <row r="112" spans="1:22" x14ac:dyDescent="0.25">
      <c r="A112" s="8">
        <v>74</v>
      </c>
      <c r="B112" s="23" t="s">
        <v>75</v>
      </c>
      <c r="C112" s="17">
        <f t="shared" si="17"/>
        <v>504</v>
      </c>
      <c r="D112" s="17">
        <f>'Январь 17'!D83+'Февраль 17'!D83+'Март 17'!D83+'Апрель 17'!D83+'Май 17'!D86+'Июнь 17'!D86+'Июль 17'!D86+'Август 17'!D109+'Сентябрь 17'!D112+'Октябрь 17'!D112</f>
        <v>4</v>
      </c>
      <c r="E112" s="17">
        <f>'Январь 17'!E83+'Февраль 17'!E83+'Март 17'!E83+'Апрель 17'!E83+'Май 17'!E86+'Июнь 17'!E86+'Июль 17'!E86+'Август 17'!E109+'Сентябрь 17'!E112+'Октябрь 17'!E112</f>
        <v>1</v>
      </c>
      <c r="F112" s="17">
        <f>'Январь 17'!F83+'Февраль 17'!F83+'Март 17'!F83+'Апрель 17'!F83+'Май 17'!F86+'Июнь 17'!F86+'Июль 17'!F86+'Август 17'!F109+'Сентябрь 17'!F112+'Октябрь 17'!F112</f>
        <v>2</v>
      </c>
      <c r="G112" s="17">
        <f>'Январь 17'!G83+'Февраль 17'!G83+'Март 17'!G83+'Апрель 17'!G83+'Май 17'!G86+'Июнь 17'!G86+'Июль 17'!G86+'Август 17'!G109+'Сентябрь 17'!G112+'Октябрь 17'!G112</f>
        <v>2</v>
      </c>
      <c r="H112" s="17">
        <f>'Январь 17'!H83+'Февраль 17'!H83+'Март 17'!H83+'Апрель 17'!H83+'Май 17'!H86+'Июнь 17'!H86+'Июль 17'!H86+'Август 17'!H109+'Сентябрь 17'!H112+'Октябрь 17'!H112</f>
        <v>1</v>
      </c>
      <c r="I112" s="17">
        <f>'Январь 17'!I83+'Февраль 17'!I83+'Март 17'!I83+'Апрель 17'!I83+'Май 17'!I86+'Июнь 17'!I86+'Июль 17'!I86+'Август 17'!I109+'Сентябрь 17'!I112+'Октябрь 17'!I112</f>
        <v>0</v>
      </c>
      <c r="J112" s="17">
        <f>'Январь 17'!J83+'Февраль 17'!J83+'Март 17'!J83+'Апрель 17'!J83+'Май 17'!J86+'Июнь 17'!J86+'Июль 17'!J86+'Август 17'!J109+'Сентябрь 17'!J112+'Октябрь 17'!J112</f>
        <v>13</v>
      </c>
      <c r="K112" s="17">
        <f>'Январь 17'!K83+'Февраль 17'!K83+'Март 17'!K83+'Апрель 17'!K83+'Май 17'!K86+'Июнь 17'!K86+'Июль 17'!K86+'Август 17'!K109+'Сентябрь 17'!K112+'Октябрь 17'!K112</f>
        <v>49</v>
      </c>
      <c r="L112" s="17">
        <f>'Январь 17'!L83+'Февраль 17'!L83+'Март 17'!L83+'Апрель 17'!L83+'Май 17'!L86+'Июнь 17'!L86+'Июль 17'!L86+'Август 17'!L109+'Сентябрь 17'!L112+'Октябрь 17'!L112</f>
        <v>232</v>
      </c>
      <c r="M112" s="17">
        <f>'Январь 17'!M83+'Февраль 17'!M83+'Март 17'!M83+'Апрель 17'!M83+'Май 17'!M86+'Июнь 17'!M86+'Июль 17'!M86+'Август 17'!M109+'Сентябрь 17'!M112+'Октябрь 17'!M112</f>
        <v>25</v>
      </c>
      <c r="N112" s="17">
        <f>'Январь 17'!N83+'Февраль 17'!N83+'Март 17'!N83+'Апрель 17'!N83+'Май 17'!N86+'Июнь 17'!N86+'Июль 17'!N86+'Август 17'!N109+'Сентябрь 17'!N112+'Октябрь 17'!N112</f>
        <v>12</v>
      </c>
      <c r="O112" s="17">
        <f>'Январь 17'!O83+'Февраль 17'!O83+'Март 17'!O83+'Апрель 17'!O83+'Май 17'!O86+'Июнь 17'!O86+'Июль 17'!O86+'Август 17'!O109+'Сентябрь 17'!O112+'Октябрь 17'!O112</f>
        <v>0</v>
      </c>
      <c r="P112" s="17">
        <f>'Январь 17'!P83+'Февраль 17'!P83+'Март 17'!P83+'Апрель 17'!P83+'Май 17'!P86+'Июнь 17'!P86+'Июль 17'!P86+'Август 17'!P109+'Сентябрь 17'!P112+'Октябрь 17'!P112</f>
        <v>141</v>
      </c>
      <c r="Q112" s="17">
        <f>'Январь 17'!Q83+'Февраль 17'!Q83+'Март 17'!Q83+'Апрель 17'!Q83+'Май 17'!Q86+'Июнь 17'!Q86+'Июль 17'!Q86+'Август 17'!Q109+'Сентябрь 17'!Q112+'Октябрь 17'!Q112</f>
        <v>10</v>
      </c>
      <c r="R112" s="17">
        <f>'Январь 17'!R83+'Февраль 17'!R83+'Март 17'!R83+'Апрель 17'!R83+'Май 17'!R86+'Июнь 17'!R86+'Июль 17'!R86+'Август 17'!R109+'Сентябрь 17'!R112+'Октябрь 17'!R112</f>
        <v>4</v>
      </c>
      <c r="S112" s="17">
        <f>'Январь 17'!S83+'Февраль 17'!S83+'Март 17'!S83+'Апрель 17'!S83+'Май 17'!S86+'Июнь 17'!S86+'Июль 17'!S86+'Август 17'!S109+'Сентябрь 17'!S112+'Октябрь 17'!S112</f>
        <v>3</v>
      </c>
      <c r="T112" s="17">
        <f>'Январь 17'!T83+'Февраль 17'!T83+'Март 17'!T83+'Апрель 17'!T83+'Май 17'!T86+'Июнь 17'!T86+'Июль 17'!T86+'Август 17'!T109+'Сентябрь 17'!T112+'Октябрь 17'!T112</f>
        <v>1</v>
      </c>
      <c r="U112" s="17">
        <f>'Январь 17'!U83+'Февраль 17'!U83+'Март 17'!U83+'Апрель 17'!U83+'Май 17'!U86+'Июнь 17'!U86+'Июль 17'!U86+'Август 17'!U109+'Сентябрь 17'!U112+'Октябрь 17'!U112</f>
        <v>0</v>
      </c>
      <c r="V112" s="17">
        <f>'Январь 17'!V83+'Февраль 17'!V83+'Март 17'!V83+'Апрель 17'!V83+'Май 17'!V86+'Июнь 17'!V86+'Июль 17'!V86+'Август 17'!V109+'Сентябрь 17'!V112+'Октябрь 17'!V112</f>
        <v>4</v>
      </c>
    </row>
    <row r="113" spans="1:22" ht="63" customHeight="1" x14ac:dyDescent="0.25">
      <c r="A113" s="8">
        <v>75</v>
      </c>
      <c r="B113" s="23" t="s">
        <v>74</v>
      </c>
      <c r="C113" s="17">
        <f t="shared" si="17"/>
        <v>91</v>
      </c>
      <c r="D113" s="17">
        <f>'Январь 17'!D84+'Февраль 17'!D84+'Март 17'!D84+'Апрель 17'!D84+'Май 17'!D87+'Июнь 17'!D87+'Июль 17'!D87+'Август 17'!D110+'Сентябрь 17'!D113+'Октябрь 17'!D113</f>
        <v>4</v>
      </c>
      <c r="E113" s="17">
        <f>'Январь 17'!E84+'Февраль 17'!E84+'Март 17'!E84+'Апрель 17'!E84+'Май 17'!E87+'Июнь 17'!E87+'Июль 17'!E87+'Август 17'!E110+'Сентябрь 17'!E113+'Октябрь 17'!E113</f>
        <v>0</v>
      </c>
      <c r="F113" s="17">
        <f>'Январь 17'!F84+'Февраль 17'!F84+'Март 17'!F84+'Апрель 17'!F84+'Май 17'!F87+'Июнь 17'!F87+'Июль 17'!F87+'Август 17'!F110+'Сентябрь 17'!F113+'Октябрь 17'!F113</f>
        <v>0</v>
      </c>
      <c r="G113" s="17">
        <f>'Январь 17'!G84+'Февраль 17'!G84+'Март 17'!G84+'Апрель 17'!G84+'Май 17'!G87+'Июнь 17'!G87+'Июль 17'!G87+'Август 17'!G110+'Сентябрь 17'!G113+'Октябрь 17'!G113</f>
        <v>0</v>
      </c>
      <c r="H113" s="17">
        <f>'Январь 17'!H84+'Февраль 17'!H84+'Март 17'!H84+'Апрель 17'!H84+'Май 17'!H87+'Июнь 17'!H87+'Июль 17'!H87+'Август 17'!H110+'Сентябрь 17'!H113+'Октябрь 17'!H113</f>
        <v>2</v>
      </c>
      <c r="I113" s="17">
        <f>'Январь 17'!I84+'Февраль 17'!I84+'Март 17'!I84+'Апрель 17'!I84+'Май 17'!I87+'Июнь 17'!I87+'Июль 17'!I87+'Август 17'!I110+'Сентябрь 17'!I113+'Октябрь 17'!I113</f>
        <v>0</v>
      </c>
      <c r="J113" s="17">
        <f>'Январь 17'!J84+'Февраль 17'!J84+'Март 17'!J84+'Апрель 17'!J84+'Май 17'!J87+'Июнь 17'!J87+'Июль 17'!J87+'Август 17'!J110+'Сентябрь 17'!J113+'Октябрь 17'!J113</f>
        <v>2</v>
      </c>
      <c r="K113" s="17">
        <f>'Январь 17'!K84+'Февраль 17'!K84+'Март 17'!K84+'Апрель 17'!K84+'Май 17'!K87+'Июнь 17'!K87+'Июль 17'!K87+'Август 17'!K110+'Сентябрь 17'!K113+'Октябрь 17'!K113</f>
        <v>12</v>
      </c>
      <c r="L113" s="17">
        <f>'Январь 17'!L84+'Февраль 17'!L84+'Март 17'!L84+'Апрель 17'!L84+'Май 17'!L87+'Июнь 17'!L87+'Июль 17'!L87+'Август 17'!L110+'Сентябрь 17'!L113+'Октябрь 17'!L113</f>
        <v>47</v>
      </c>
      <c r="M113" s="17">
        <f>'Январь 17'!M84+'Февраль 17'!M84+'Март 17'!M84+'Апрель 17'!M84+'Май 17'!M87+'Июнь 17'!M87+'Июль 17'!M87+'Август 17'!M110+'Сентябрь 17'!M113+'Октябрь 17'!M113</f>
        <v>7</v>
      </c>
      <c r="N113" s="17">
        <f>'Январь 17'!N84+'Февраль 17'!N84+'Март 17'!N84+'Апрель 17'!N84+'Май 17'!N87+'Июнь 17'!N87+'Июль 17'!N87+'Август 17'!N110+'Сентябрь 17'!N113+'Октябрь 17'!N113</f>
        <v>0</v>
      </c>
      <c r="O113" s="17">
        <f>'Январь 17'!O84+'Февраль 17'!O84+'Март 17'!O84+'Апрель 17'!O84+'Май 17'!O87+'Июнь 17'!O87+'Июль 17'!O87+'Август 17'!O110+'Сентябрь 17'!O113+'Октябрь 17'!O113</f>
        <v>0</v>
      </c>
      <c r="P113" s="17">
        <f>'Январь 17'!P84+'Февраль 17'!P84+'Март 17'!P84+'Апрель 17'!P84+'Май 17'!P87+'Июнь 17'!P87+'Июль 17'!P87+'Август 17'!P110+'Сентябрь 17'!P113+'Октябрь 17'!P113</f>
        <v>6</v>
      </c>
      <c r="Q113" s="17">
        <f>'Январь 17'!Q84+'Февраль 17'!Q84+'Март 17'!Q84+'Апрель 17'!Q84+'Май 17'!Q87+'Июнь 17'!Q87+'Июль 17'!Q87+'Август 17'!Q110+'Сентябрь 17'!Q113+'Октябрь 17'!Q113</f>
        <v>10</v>
      </c>
      <c r="R113" s="17">
        <f>'Январь 17'!R84+'Февраль 17'!R84+'Март 17'!R84+'Апрель 17'!R84+'Май 17'!R87+'Июнь 17'!R87+'Июль 17'!R87+'Август 17'!R110+'Сентябрь 17'!R113+'Октябрь 17'!R113</f>
        <v>0</v>
      </c>
      <c r="S113" s="17">
        <f>'Январь 17'!S84+'Февраль 17'!S84+'Март 17'!S84+'Апрель 17'!S84+'Май 17'!S87+'Июнь 17'!S87+'Июль 17'!S87+'Август 17'!S110+'Сентябрь 17'!S113+'Октябрь 17'!S113</f>
        <v>1</v>
      </c>
      <c r="T113" s="17">
        <f>'Январь 17'!T84+'Февраль 17'!T84+'Март 17'!T84+'Апрель 17'!T84+'Май 17'!T87+'Июнь 17'!T87+'Июль 17'!T87+'Август 17'!T110+'Сентябрь 17'!T113+'Октябрь 17'!T113</f>
        <v>0</v>
      </c>
      <c r="U113" s="17">
        <f>'Январь 17'!U84+'Февраль 17'!U84+'Март 17'!U84+'Апрель 17'!U84+'Май 17'!U87+'Июнь 17'!U87+'Июль 17'!U87+'Август 17'!U110+'Сентябрь 17'!U113+'Октябрь 17'!U113</f>
        <v>0</v>
      </c>
      <c r="V113" s="17">
        <f>'Январь 17'!V84+'Февраль 17'!V84+'Март 17'!V84+'Апрель 17'!V84+'Май 17'!V87+'Июнь 17'!V87+'Июль 17'!V87+'Август 17'!V110+'Сентябрь 17'!V113+'Октябрь 17'!V113</f>
        <v>0</v>
      </c>
    </row>
    <row r="114" spans="1:22" ht="60.75" customHeight="1" x14ac:dyDescent="0.25">
      <c r="A114" s="8">
        <v>76</v>
      </c>
      <c r="B114" s="23" t="s">
        <v>73</v>
      </c>
      <c r="C114" s="17">
        <f t="shared" si="17"/>
        <v>1</v>
      </c>
      <c r="D114" s="17">
        <f>'Январь 17'!D85+'Февраль 17'!D85+'Март 17'!D85+'Апрель 17'!D85+'Май 17'!D88+'Июнь 17'!D88+'Июль 17'!D88+'Август 17'!D111+'Сентябрь 17'!D114+'Октябрь 17'!D114</f>
        <v>0</v>
      </c>
      <c r="E114" s="17">
        <f>'Январь 17'!E85+'Февраль 17'!E85+'Март 17'!E85+'Апрель 17'!E85+'Май 17'!E88+'Июнь 17'!E88+'Июль 17'!E88+'Август 17'!E111+'Сентябрь 17'!E114+'Октябрь 17'!E114</f>
        <v>0</v>
      </c>
      <c r="F114" s="17">
        <f>'Январь 17'!F85+'Февраль 17'!F85+'Март 17'!F85+'Апрель 17'!F85+'Май 17'!F88+'Июнь 17'!F88+'Июль 17'!F88+'Август 17'!F111+'Сентябрь 17'!F114+'Октябрь 17'!F114</f>
        <v>0</v>
      </c>
      <c r="G114" s="17">
        <f>'Январь 17'!G85+'Февраль 17'!G85+'Март 17'!G85+'Апрель 17'!G85+'Май 17'!G88+'Июнь 17'!G88+'Июль 17'!G88+'Август 17'!G111+'Сентябрь 17'!G114+'Октябрь 17'!G114</f>
        <v>0</v>
      </c>
      <c r="H114" s="17">
        <f>'Январь 17'!H85+'Февраль 17'!H85+'Март 17'!H85+'Апрель 17'!H85+'Май 17'!H88+'Июнь 17'!H88+'Июль 17'!H88+'Август 17'!H111+'Сентябрь 17'!H114+'Октябрь 17'!H114</f>
        <v>0</v>
      </c>
      <c r="I114" s="17">
        <f>'Январь 17'!I85+'Февраль 17'!I85+'Март 17'!I85+'Апрель 17'!I85+'Май 17'!I88+'Июнь 17'!I88+'Июль 17'!I88+'Август 17'!I111+'Сентябрь 17'!I114+'Октябрь 17'!I114</f>
        <v>0</v>
      </c>
      <c r="J114" s="17">
        <f>'Январь 17'!J85+'Февраль 17'!J85+'Март 17'!J85+'Апрель 17'!J85+'Май 17'!J88+'Июнь 17'!J88+'Июль 17'!J88+'Август 17'!J111+'Сентябрь 17'!J114+'Октябрь 17'!J114</f>
        <v>0</v>
      </c>
      <c r="K114" s="17">
        <f>'Январь 17'!K85+'Февраль 17'!K85+'Март 17'!K85+'Апрель 17'!K85+'Май 17'!K88+'Июнь 17'!K88+'Июль 17'!K88+'Август 17'!K111+'Сентябрь 17'!K114+'Октябрь 17'!K114</f>
        <v>0</v>
      </c>
      <c r="L114" s="17">
        <f>'Январь 17'!L85+'Февраль 17'!L85+'Март 17'!L85+'Апрель 17'!L85+'Май 17'!L88+'Июнь 17'!L88+'Июль 17'!L88+'Август 17'!L111+'Сентябрь 17'!L114+'Октябрь 17'!L114</f>
        <v>0</v>
      </c>
      <c r="M114" s="17">
        <f>'Январь 17'!M85+'Февраль 17'!M85+'Март 17'!M85+'Апрель 17'!M85+'Май 17'!M88+'Июнь 17'!M88+'Июль 17'!M88+'Август 17'!M111+'Сентябрь 17'!M114+'Октябрь 17'!M114</f>
        <v>0</v>
      </c>
      <c r="N114" s="17">
        <f>'Январь 17'!N85+'Февраль 17'!N85+'Март 17'!N85+'Апрель 17'!N85+'Май 17'!N88+'Июнь 17'!N88+'Июль 17'!N88+'Август 17'!N111+'Сентябрь 17'!N114+'Октябрь 17'!N114</f>
        <v>0</v>
      </c>
      <c r="O114" s="17">
        <f>'Январь 17'!O85+'Февраль 17'!O85+'Март 17'!O85+'Апрель 17'!O85+'Май 17'!O88+'Июнь 17'!O88+'Июль 17'!O88+'Август 17'!O111+'Сентябрь 17'!O114+'Октябрь 17'!O114</f>
        <v>0</v>
      </c>
      <c r="P114" s="17">
        <f>'Январь 17'!P85+'Февраль 17'!P85+'Март 17'!P85+'Апрель 17'!P85+'Май 17'!P88+'Июнь 17'!P88+'Июль 17'!P88+'Август 17'!P111+'Сентябрь 17'!P114+'Октябрь 17'!P114</f>
        <v>0</v>
      </c>
      <c r="Q114" s="17">
        <f>'Январь 17'!Q85+'Февраль 17'!Q85+'Март 17'!Q85+'Апрель 17'!Q85+'Май 17'!Q88+'Июнь 17'!Q88+'Июль 17'!Q88+'Август 17'!Q111+'Сентябрь 17'!Q114+'Октябрь 17'!Q114</f>
        <v>1</v>
      </c>
      <c r="R114" s="17">
        <f>'Январь 17'!R85+'Февраль 17'!R85+'Март 17'!R85+'Апрель 17'!R85+'Май 17'!R88+'Июнь 17'!R88+'Июль 17'!R88+'Август 17'!R111+'Сентябрь 17'!R114+'Октябрь 17'!R114</f>
        <v>0</v>
      </c>
      <c r="S114" s="17">
        <f>'Январь 17'!S85+'Февраль 17'!S85+'Март 17'!S85+'Апрель 17'!S85+'Май 17'!S88+'Июнь 17'!S88+'Июль 17'!S88+'Август 17'!S111+'Сентябрь 17'!S114+'Октябрь 17'!S114</f>
        <v>0</v>
      </c>
      <c r="T114" s="17">
        <f>'Январь 17'!T85+'Февраль 17'!T85+'Март 17'!T85+'Апрель 17'!T85+'Май 17'!T88+'Июнь 17'!T88+'Июль 17'!T88+'Август 17'!T111+'Сентябрь 17'!T114+'Октябрь 17'!T114</f>
        <v>0</v>
      </c>
      <c r="U114" s="17">
        <f>'Январь 17'!U85+'Февраль 17'!U85+'Март 17'!U85+'Апрель 17'!U85+'Май 17'!U88+'Июнь 17'!U88+'Июль 17'!U88+'Август 17'!U111+'Сентябрь 17'!U114+'Октябрь 17'!U114</f>
        <v>0</v>
      </c>
      <c r="V114" s="17">
        <f>'Январь 17'!V85+'Февраль 17'!V85+'Март 17'!V85+'Апрель 17'!V85+'Май 17'!V88+'Июнь 17'!V88+'Июль 17'!V88+'Август 17'!V111+'Сентябрь 17'!V114+'Октябрь 17'!V114</f>
        <v>0</v>
      </c>
    </row>
    <row r="115" spans="1:22" ht="61.5" customHeight="1" x14ac:dyDescent="0.25">
      <c r="A115" s="8">
        <v>77</v>
      </c>
      <c r="B115" s="23" t="s">
        <v>141</v>
      </c>
      <c r="C115" s="17">
        <f t="shared" si="17"/>
        <v>0</v>
      </c>
      <c r="D115" s="17">
        <f>'Январь 17'!D86+'Февраль 17'!D86+'Март 17'!D86+'Апрель 17'!D86+'Май 17'!D89+'Июнь 17'!D89+'Июль 17'!D89+'Август 17'!D112+'Сентябрь 17'!D115+'Октябрь 17'!D115</f>
        <v>0</v>
      </c>
      <c r="E115" s="17">
        <f>'Январь 17'!E86+'Февраль 17'!E86+'Март 17'!E86+'Апрель 17'!E86+'Май 17'!E89+'Июнь 17'!E89+'Июль 17'!E89+'Август 17'!E112+'Сентябрь 17'!E115+'Октябрь 17'!E115</f>
        <v>0</v>
      </c>
      <c r="F115" s="17">
        <f>'Январь 17'!F86+'Февраль 17'!F86+'Март 17'!F86+'Апрель 17'!F86+'Май 17'!F89+'Июнь 17'!F89+'Июль 17'!F89+'Август 17'!F112+'Сентябрь 17'!F115+'Октябрь 17'!F115</f>
        <v>0</v>
      </c>
      <c r="G115" s="17">
        <f>'Январь 17'!G86+'Февраль 17'!G86+'Март 17'!G86+'Апрель 17'!G86+'Май 17'!G89+'Июнь 17'!G89+'Июль 17'!G89+'Август 17'!G112+'Сентябрь 17'!G115+'Октябрь 17'!G115</f>
        <v>0</v>
      </c>
      <c r="H115" s="17">
        <f>'Январь 17'!H86+'Февраль 17'!H86+'Март 17'!H86+'Апрель 17'!H86+'Май 17'!H89+'Июнь 17'!H89+'Июль 17'!H89+'Август 17'!H112+'Сентябрь 17'!H115+'Октябрь 17'!H115</f>
        <v>0</v>
      </c>
      <c r="I115" s="17">
        <f>'Январь 17'!I86+'Февраль 17'!I86+'Март 17'!I86+'Апрель 17'!I86+'Май 17'!I89+'Июнь 17'!I89+'Июль 17'!I89+'Август 17'!I112+'Сентябрь 17'!I115+'Октябрь 17'!I115</f>
        <v>0</v>
      </c>
      <c r="J115" s="17">
        <f>'Январь 17'!J86+'Февраль 17'!J86+'Март 17'!J86+'Апрель 17'!J86+'Май 17'!J89+'Июнь 17'!J89+'Июль 17'!J89+'Август 17'!J112+'Сентябрь 17'!J115+'Октябрь 17'!J115</f>
        <v>0</v>
      </c>
      <c r="K115" s="17">
        <f>'Январь 17'!K86+'Февраль 17'!K86+'Март 17'!K86+'Апрель 17'!K86+'Май 17'!K89+'Июнь 17'!K89+'Июль 17'!K89+'Август 17'!K112+'Сентябрь 17'!K115+'Октябрь 17'!K115</f>
        <v>0</v>
      </c>
      <c r="L115" s="17">
        <f>'Январь 17'!L86+'Февраль 17'!L86+'Март 17'!L86+'Апрель 17'!L86+'Май 17'!L89+'Июнь 17'!L89+'Июль 17'!L89+'Август 17'!L112+'Сентябрь 17'!L115+'Октябрь 17'!L115</f>
        <v>0</v>
      </c>
      <c r="M115" s="17">
        <f>'Январь 17'!M86+'Февраль 17'!M86+'Март 17'!M86+'Апрель 17'!M86+'Май 17'!M89+'Июнь 17'!M89+'Июль 17'!M89+'Август 17'!M112+'Сентябрь 17'!M115+'Октябрь 17'!M115</f>
        <v>0</v>
      </c>
      <c r="N115" s="17">
        <f>'Январь 17'!N86+'Февраль 17'!N86+'Март 17'!N86+'Апрель 17'!N86+'Май 17'!N89+'Июнь 17'!N89+'Июль 17'!N89+'Август 17'!N112+'Сентябрь 17'!N115+'Октябрь 17'!N115</f>
        <v>0</v>
      </c>
      <c r="O115" s="17">
        <f>'Январь 17'!O86+'Февраль 17'!O86+'Март 17'!O86+'Апрель 17'!O86+'Май 17'!O89+'Июнь 17'!O89+'Июль 17'!O89+'Август 17'!O112+'Сентябрь 17'!O115+'Октябрь 17'!O115</f>
        <v>0</v>
      </c>
      <c r="P115" s="17">
        <f>'Январь 17'!P86+'Февраль 17'!P86+'Март 17'!P86+'Апрель 17'!P86+'Май 17'!P89+'Июнь 17'!P89+'Июль 17'!P89+'Август 17'!P112+'Сентябрь 17'!P115+'Октябрь 17'!P115</f>
        <v>0</v>
      </c>
      <c r="Q115" s="17">
        <f>'Январь 17'!Q86+'Февраль 17'!Q86+'Март 17'!Q86+'Апрель 17'!Q86+'Май 17'!Q89+'Июнь 17'!Q89+'Июль 17'!Q89+'Август 17'!Q112+'Сентябрь 17'!Q115+'Октябрь 17'!Q115</f>
        <v>0</v>
      </c>
      <c r="R115" s="17">
        <f>'Январь 17'!R86+'Февраль 17'!R86+'Март 17'!R86+'Апрель 17'!R86+'Май 17'!R89+'Июнь 17'!R89+'Июль 17'!R89+'Август 17'!R112+'Сентябрь 17'!R115+'Октябрь 17'!R115</f>
        <v>0</v>
      </c>
      <c r="S115" s="17">
        <f>'Январь 17'!S86+'Февраль 17'!S86+'Март 17'!S86+'Апрель 17'!S86+'Май 17'!S89+'Июнь 17'!S89+'Июль 17'!S89+'Август 17'!S112+'Сентябрь 17'!S115+'Октябрь 17'!S115</f>
        <v>0</v>
      </c>
      <c r="T115" s="17">
        <f>'Январь 17'!T86+'Февраль 17'!T86+'Март 17'!T86+'Апрель 17'!T86+'Май 17'!T89+'Июнь 17'!T89+'Июль 17'!T89+'Август 17'!T112+'Сентябрь 17'!T115+'Октябрь 17'!T115</f>
        <v>0</v>
      </c>
      <c r="U115" s="17">
        <f>'Январь 17'!U86+'Февраль 17'!U86+'Март 17'!U86+'Апрель 17'!U86+'Май 17'!U89+'Июнь 17'!U89+'Июль 17'!U89+'Август 17'!U112+'Сентябрь 17'!U115+'Октябрь 17'!U115</f>
        <v>0</v>
      </c>
      <c r="V115" s="17">
        <f>'Январь 17'!V86+'Февраль 17'!V86+'Март 17'!V86+'Апрель 17'!V86+'Май 17'!V89+'Июнь 17'!V89+'Июль 17'!V89+'Август 17'!V112+'Сентябрь 17'!V115+'Октябрь 17'!V115</f>
        <v>0</v>
      </c>
    </row>
    <row r="116" spans="1:22" s="97" customFormat="1" ht="14.25" x14ac:dyDescent="0.2">
      <c r="A116" s="107">
        <v>6</v>
      </c>
      <c r="B116" s="108" t="s">
        <v>27</v>
      </c>
      <c r="C116" s="109">
        <f>SUM(C109:C115)</f>
        <v>874</v>
      </c>
      <c r="D116" s="109">
        <f>SUM(D109:D115)</f>
        <v>37</v>
      </c>
      <c r="E116" s="109">
        <f t="shared" ref="E116:V116" si="18">SUM(E109:E115)</f>
        <v>1</v>
      </c>
      <c r="F116" s="109">
        <f t="shared" si="18"/>
        <v>2</v>
      </c>
      <c r="G116" s="109">
        <f t="shared" si="18"/>
        <v>2</v>
      </c>
      <c r="H116" s="109">
        <f t="shared" si="18"/>
        <v>3</v>
      </c>
      <c r="I116" s="109">
        <f t="shared" si="18"/>
        <v>0</v>
      </c>
      <c r="J116" s="109">
        <f t="shared" si="18"/>
        <v>27</v>
      </c>
      <c r="K116" s="109">
        <f t="shared" si="18"/>
        <v>70</v>
      </c>
      <c r="L116" s="109">
        <f t="shared" si="18"/>
        <v>331</v>
      </c>
      <c r="M116" s="109">
        <f t="shared" si="18"/>
        <v>32</v>
      </c>
      <c r="N116" s="109">
        <f t="shared" si="18"/>
        <v>12</v>
      </c>
      <c r="O116" s="109">
        <f t="shared" si="18"/>
        <v>0</v>
      </c>
      <c r="P116" s="109">
        <f t="shared" si="18"/>
        <v>214</v>
      </c>
      <c r="Q116" s="109">
        <f t="shared" si="18"/>
        <v>126</v>
      </c>
      <c r="R116" s="109">
        <f t="shared" si="18"/>
        <v>8</v>
      </c>
      <c r="S116" s="109">
        <f t="shared" si="18"/>
        <v>4</v>
      </c>
      <c r="T116" s="109">
        <f t="shared" si="18"/>
        <v>1</v>
      </c>
      <c r="U116" s="109">
        <f t="shared" si="18"/>
        <v>0</v>
      </c>
      <c r="V116" s="109">
        <f t="shared" si="18"/>
        <v>4</v>
      </c>
    </row>
    <row r="117" spans="1:22" x14ac:dyDescent="0.25">
      <c r="A117" s="8"/>
      <c r="B117" s="116" t="s">
        <v>52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</row>
    <row r="118" spans="1:22" ht="63" customHeight="1" x14ac:dyDescent="0.25">
      <c r="A118" s="8">
        <v>78</v>
      </c>
      <c r="B118" s="23" t="s">
        <v>53</v>
      </c>
      <c r="C118" s="17">
        <f>SUM(D118:V118)</f>
        <v>85</v>
      </c>
      <c r="D118" s="17">
        <f>'Январь 17'!D89+'Февраль 17'!D89+'Март 17'!D89+'Апрель 17'!D89+'Май 17'!D92+'Июнь 17'!D92+'Июль 17'!D92+'Август 17'!D115+'Сентябрь 17'!D118+'Октябрь 17'!D118</f>
        <v>0</v>
      </c>
      <c r="E118" s="17">
        <f>'Январь 17'!E89+'Февраль 17'!E89+'Март 17'!E89+'Апрель 17'!E89+'Май 17'!E92+'Июнь 17'!E92+'Июль 17'!E92+'Август 17'!E115+'Сентябрь 17'!E118+'Октябрь 17'!E118</f>
        <v>14</v>
      </c>
      <c r="F118" s="17">
        <f>'Январь 17'!F89+'Февраль 17'!F89+'Март 17'!F89+'Апрель 17'!F89+'Май 17'!F92+'Июнь 17'!F92+'Июль 17'!F92+'Август 17'!F115+'Сентябрь 17'!F118+'Октябрь 17'!F118</f>
        <v>0</v>
      </c>
      <c r="G118" s="17">
        <f>'Январь 17'!G89+'Февраль 17'!G89+'Март 17'!G89+'Апрель 17'!G89+'Май 17'!G92+'Июнь 17'!G92+'Июль 17'!G92+'Август 17'!G115+'Сентябрь 17'!G118+'Октябрь 17'!G118</f>
        <v>0</v>
      </c>
      <c r="H118" s="17">
        <f>'Январь 17'!H89+'Февраль 17'!H89+'Март 17'!H89+'Апрель 17'!H89+'Май 17'!H92+'Июнь 17'!H92+'Июль 17'!H92+'Август 17'!H115+'Сентябрь 17'!H118+'Октябрь 17'!H118</f>
        <v>0</v>
      </c>
      <c r="I118" s="17">
        <f>'Январь 17'!I89+'Февраль 17'!I89+'Март 17'!I89+'Апрель 17'!I89+'Май 17'!I92+'Июнь 17'!I92+'Июль 17'!I92+'Август 17'!I115+'Сентябрь 17'!I118+'Октябрь 17'!I118</f>
        <v>6</v>
      </c>
      <c r="J118" s="17">
        <f>'Январь 17'!J89+'Февраль 17'!J89+'Март 17'!J89+'Апрель 17'!J89+'Май 17'!J92+'Июнь 17'!J92+'Июль 17'!J92+'Август 17'!J115+'Сентябрь 17'!J118+'Октябрь 17'!J118</f>
        <v>3</v>
      </c>
      <c r="K118" s="17">
        <f>'Январь 17'!K89+'Февраль 17'!K89+'Март 17'!K89+'Апрель 17'!K89+'Май 17'!K92+'Июнь 17'!K92+'Июль 17'!K92+'Август 17'!K115+'Сентябрь 17'!K118+'Октябрь 17'!K118</f>
        <v>18</v>
      </c>
      <c r="L118" s="17">
        <f>'Январь 17'!L89+'Февраль 17'!L89+'Март 17'!L89+'Апрель 17'!L89+'Май 17'!L92+'Июнь 17'!L92+'Июль 17'!L92+'Август 17'!L115+'Сентябрь 17'!L118+'Октябрь 17'!L118</f>
        <v>1</v>
      </c>
      <c r="M118" s="17">
        <f>'Январь 17'!M89+'Февраль 17'!M89+'Март 17'!M89+'Апрель 17'!M89+'Май 17'!M92+'Июнь 17'!M92+'Июль 17'!M92+'Август 17'!M115+'Сентябрь 17'!M118+'Октябрь 17'!M118</f>
        <v>0</v>
      </c>
      <c r="N118" s="17">
        <f>'Январь 17'!N89+'Февраль 17'!N89+'Март 17'!N89+'Апрель 17'!N89+'Май 17'!N92+'Июнь 17'!N92+'Июль 17'!N92+'Август 17'!N115+'Сентябрь 17'!N118+'Октябрь 17'!N118</f>
        <v>0</v>
      </c>
      <c r="O118" s="17">
        <f>'Январь 17'!O89+'Февраль 17'!O89+'Март 17'!O89+'Апрель 17'!O89+'Май 17'!O92+'Июнь 17'!O92+'Июль 17'!O92+'Август 17'!O115+'Сентябрь 17'!O118+'Октябрь 17'!O118</f>
        <v>0</v>
      </c>
      <c r="P118" s="17">
        <f>'Январь 17'!P89+'Февраль 17'!P89+'Март 17'!P89+'Апрель 17'!P89+'Май 17'!P92+'Июнь 17'!P92+'Июль 17'!P92+'Август 17'!P115+'Сентябрь 17'!P118+'Октябрь 17'!P118</f>
        <v>25</v>
      </c>
      <c r="Q118" s="17">
        <f>'Январь 17'!Q89+'Февраль 17'!Q89+'Март 17'!Q89+'Апрель 17'!Q89+'Май 17'!Q92+'Июнь 17'!Q92+'Июль 17'!Q92+'Август 17'!Q115+'Сентябрь 17'!Q118+'Октябрь 17'!Q118</f>
        <v>7</v>
      </c>
      <c r="R118" s="17">
        <f>'Январь 17'!R89+'Февраль 17'!R89+'Март 17'!R89+'Апрель 17'!R89+'Май 17'!R92+'Июнь 17'!R92+'Июль 17'!R92+'Август 17'!R115+'Сентябрь 17'!R118+'Октябрь 17'!R118</f>
        <v>2</v>
      </c>
      <c r="S118" s="17">
        <f>'Январь 17'!S89+'Февраль 17'!S89+'Март 17'!S89+'Апрель 17'!S89+'Май 17'!S92+'Июнь 17'!S92+'Июль 17'!S92+'Август 17'!S115+'Сентябрь 17'!S118+'Октябрь 17'!S118</f>
        <v>1</v>
      </c>
      <c r="T118" s="17">
        <f>'Январь 17'!T89+'Февраль 17'!T89+'Март 17'!T89+'Апрель 17'!T89+'Май 17'!T92+'Июнь 17'!T92+'Июль 17'!T92+'Август 17'!T115+'Сентябрь 17'!T118+'Октябрь 17'!T118</f>
        <v>8</v>
      </c>
      <c r="U118" s="17">
        <f>'Январь 17'!U89+'Февраль 17'!U89+'Март 17'!U89+'Апрель 17'!U89+'Май 17'!U92+'Июнь 17'!U92+'Июль 17'!U92+'Август 17'!U115+'Сентябрь 17'!U118+'Октябрь 17'!U118</f>
        <v>0</v>
      </c>
      <c r="V118" s="17">
        <f>'Январь 17'!V89+'Февраль 17'!V89+'Март 17'!V89+'Апрель 17'!V89+'Май 17'!V92+'Июнь 17'!V92+'Июль 17'!V92+'Август 17'!V115+'Сентябрь 17'!V118+'Октябрь 17'!V118</f>
        <v>0</v>
      </c>
    </row>
    <row r="119" spans="1:22" s="97" customFormat="1" ht="14.25" x14ac:dyDescent="0.2">
      <c r="A119" s="107">
        <v>1</v>
      </c>
      <c r="B119" s="108" t="s">
        <v>27</v>
      </c>
      <c r="C119" s="109">
        <f t="shared" ref="C119" si="19">SUM(C118)</f>
        <v>85</v>
      </c>
      <c r="D119" s="109">
        <f t="shared" ref="D119:V119" si="20">SUM(D118)</f>
        <v>0</v>
      </c>
      <c r="E119" s="109">
        <f t="shared" si="20"/>
        <v>14</v>
      </c>
      <c r="F119" s="109">
        <f t="shared" si="20"/>
        <v>0</v>
      </c>
      <c r="G119" s="109">
        <f t="shared" si="20"/>
        <v>0</v>
      </c>
      <c r="H119" s="109">
        <f t="shared" si="20"/>
        <v>0</v>
      </c>
      <c r="I119" s="109">
        <f t="shared" si="20"/>
        <v>6</v>
      </c>
      <c r="J119" s="109">
        <f t="shared" si="20"/>
        <v>3</v>
      </c>
      <c r="K119" s="109">
        <f t="shared" si="20"/>
        <v>18</v>
      </c>
      <c r="L119" s="109">
        <f t="shared" si="20"/>
        <v>1</v>
      </c>
      <c r="M119" s="109">
        <f t="shared" si="20"/>
        <v>0</v>
      </c>
      <c r="N119" s="109">
        <f t="shared" si="20"/>
        <v>0</v>
      </c>
      <c r="O119" s="109">
        <f t="shared" si="20"/>
        <v>0</v>
      </c>
      <c r="P119" s="109">
        <f t="shared" si="20"/>
        <v>25</v>
      </c>
      <c r="Q119" s="109">
        <f t="shared" si="20"/>
        <v>7</v>
      </c>
      <c r="R119" s="109">
        <f t="shared" si="20"/>
        <v>2</v>
      </c>
      <c r="S119" s="109">
        <f t="shared" si="20"/>
        <v>1</v>
      </c>
      <c r="T119" s="109">
        <f t="shared" si="20"/>
        <v>8</v>
      </c>
      <c r="U119" s="109">
        <f t="shared" si="20"/>
        <v>0</v>
      </c>
      <c r="V119" s="109">
        <f t="shared" si="20"/>
        <v>0</v>
      </c>
    </row>
    <row r="120" spans="1:22" s="97" customFormat="1" ht="14.25" x14ac:dyDescent="0.2">
      <c r="A120" s="114" t="s">
        <v>64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</row>
    <row r="121" spans="1:22" s="97" customFormat="1" ht="110.25" customHeight="1" x14ac:dyDescent="0.2">
      <c r="A121" s="8">
        <v>79</v>
      </c>
      <c r="B121" s="23" t="s">
        <v>244</v>
      </c>
      <c r="C121" s="17">
        <f>SUM(D121:V121)</f>
        <v>256</v>
      </c>
      <c r="D121" s="17">
        <f>'Январь 17'!D92+'Февраль 17'!D92+'Март 17'!D92+'Апрель 17'!D92+'Май 17'!D95+'Июнь 17'!D95+'Июль 17'!D95+'Август 17'!D118+'Сентябрь 17'!D121+'Октябрь 17'!D121</f>
        <v>17</v>
      </c>
      <c r="E121" s="17">
        <f>'Январь 17'!E92+'Февраль 17'!E92+'Март 17'!E92+'Апрель 17'!E92+'Май 17'!E95+'Июнь 17'!E95+'Июль 17'!E95+'Август 17'!E118+'Сентябрь 17'!E121+'Октябрь 17'!E121</f>
        <v>4</v>
      </c>
      <c r="F121" s="17">
        <f>'Январь 17'!F92+'Февраль 17'!F92+'Март 17'!F92+'Апрель 17'!F92+'Май 17'!F95+'Июнь 17'!F95+'Июль 17'!F95+'Август 17'!F118+'Сентябрь 17'!F121+'Октябрь 17'!F121</f>
        <v>1</v>
      </c>
      <c r="G121" s="17">
        <f>'Январь 17'!G92+'Февраль 17'!G92+'Март 17'!G92+'Апрель 17'!G92+'Май 17'!G95+'Июнь 17'!G95+'Июль 17'!G95+'Август 17'!G118+'Сентябрь 17'!G121+'Октябрь 17'!G121</f>
        <v>0</v>
      </c>
      <c r="H121" s="17">
        <f>'Январь 17'!H92+'Февраль 17'!H92+'Март 17'!H92+'Апрель 17'!H92+'Май 17'!H95+'Июнь 17'!H95+'Июль 17'!H95+'Август 17'!H118+'Сентябрь 17'!H121+'Октябрь 17'!H121</f>
        <v>12</v>
      </c>
      <c r="I121" s="17">
        <f>'Январь 17'!I92+'Февраль 17'!I92+'Март 17'!I92+'Апрель 17'!I92+'Май 17'!I95+'Июнь 17'!I95+'Июль 17'!I95+'Август 17'!I118+'Сентябрь 17'!I121+'Октябрь 17'!I121</f>
        <v>0</v>
      </c>
      <c r="J121" s="17">
        <f>'Январь 17'!J92+'Февраль 17'!J92+'Март 17'!J92+'Апрель 17'!J92+'Май 17'!J95+'Июнь 17'!J95+'Июль 17'!J95+'Август 17'!J118+'Сентябрь 17'!J121+'Октябрь 17'!J121</f>
        <v>25</v>
      </c>
      <c r="K121" s="17">
        <f>'Январь 17'!K92+'Февраль 17'!K92+'Март 17'!K92+'Апрель 17'!K92+'Май 17'!K95+'Июнь 17'!K95+'Июль 17'!K95+'Август 17'!K118+'Сентябрь 17'!K121+'Октябрь 17'!K121</f>
        <v>108</v>
      </c>
      <c r="L121" s="17">
        <f>'Январь 17'!L92+'Февраль 17'!L92+'Март 17'!L92+'Апрель 17'!L92+'Май 17'!L95+'Июнь 17'!L95+'Июль 17'!L95+'Август 17'!L118+'Сентябрь 17'!L121+'Октябрь 17'!L121</f>
        <v>8</v>
      </c>
      <c r="M121" s="17">
        <f>'Январь 17'!M92+'Февраль 17'!M92+'Март 17'!M92+'Апрель 17'!M92+'Май 17'!M95+'Июнь 17'!M95+'Июль 17'!M95+'Август 17'!M118+'Сентябрь 17'!M121+'Октябрь 17'!M121</f>
        <v>0</v>
      </c>
      <c r="N121" s="17">
        <f>'Январь 17'!N92+'Февраль 17'!N92+'Март 17'!N92+'Апрель 17'!N92+'Май 17'!N95+'Июнь 17'!N95+'Июль 17'!N95+'Август 17'!N118+'Сентябрь 17'!N121+'Октябрь 17'!N121</f>
        <v>0</v>
      </c>
      <c r="O121" s="17">
        <f>'Январь 17'!O92+'Февраль 17'!O92+'Март 17'!O92+'Апрель 17'!O92+'Май 17'!O95+'Июнь 17'!O95+'Июль 17'!O95+'Август 17'!O118+'Сентябрь 17'!O121+'Октябрь 17'!O121</f>
        <v>0</v>
      </c>
      <c r="P121" s="17">
        <f>'Январь 17'!P92+'Февраль 17'!P92+'Март 17'!P92+'Апрель 17'!P92+'Май 17'!P95+'Июнь 17'!P95+'Июль 17'!P95+'Август 17'!P118+'Сентябрь 17'!P121+'Октябрь 17'!P121</f>
        <v>21</v>
      </c>
      <c r="Q121" s="17">
        <f>'Январь 17'!Q92+'Февраль 17'!Q92+'Март 17'!Q92+'Апрель 17'!Q92+'Май 17'!Q95+'Июнь 17'!Q95+'Июль 17'!Q95+'Август 17'!Q118+'Сентябрь 17'!Q121+'Октябрь 17'!Q121</f>
        <v>4</v>
      </c>
      <c r="R121" s="17">
        <f>'Январь 17'!R92+'Февраль 17'!R92+'Март 17'!R92+'Апрель 17'!R92+'Май 17'!R95+'Июнь 17'!R95+'Июль 17'!R95+'Август 17'!R118+'Сентябрь 17'!R121+'Октябрь 17'!R121</f>
        <v>0</v>
      </c>
      <c r="S121" s="17">
        <f>'Январь 17'!S92+'Февраль 17'!S92+'Март 17'!S92+'Апрель 17'!S92+'Май 17'!S95+'Июнь 17'!S95+'Июль 17'!S95+'Август 17'!S118+'Сентябрь 17'!S121+'Октябрь 17'!S121</f>
        <v>3</v>
      </c>
      <c r="T121" s="17">
        <f>'Январь 17'!T92+'Февраль 17'!T92+'Март 17'!T92+'Апрель 17'!T92+'Май 17'!T95+'Июнь 17'!T95+'Июль 17'!T95+'Август 17'!T118+'Сентябрь 17'!T121+'Октябрь 17'!T121</f>
        <v>1</v>
      </c>
      <c r="U121" s="17">
        <f>'Январь 17'!U92+'Февраль 17'!U92+'Март 17'!U92+'Апрель 17'!U92+'Май 17'!U95+'Июнь 17'!U95+'Июль 17'!U95+'Август 17'!U118+'Сентябрь 17'!U121+'Октябрь 17'!U121</f>
        <v>34</v>
      </c>
      <c r="V121" s="17">
        <f>'Январь 17'!V92+'Февраль 17'!V92+'Март 17'!V92+'Апрель 17'!V92+'Май 17'!V95+'Июнь 17'!V95+'Июль 17'!V95+'Август 17'!V118+'Сентябрь 17'!V121+'Октябрь 17'!V121</f>
        <v>18</v>
      </c>
    </row>
    <row r="122" spans="1:22" s="97" customFormat="1" ht="65.25" customHeight="1" x14ac:dyDescent="0.2">
      <c r="A122" s="8">
        <v>80</v>
      </c>
      <c r="B122" s="23" t="s">
        <v>65</v>
      </c>
      <c r="C122" s="17">
        <f>SUM(D122:V122)</f>
        <v>232</v>
      </c>
      <c r="D122" s="17">
        <f>'Январь 17'!D93+'Февраль 17'!D93+'Март 17'!D93+'Апрель 17'!D93+'Май 17'!D96+'Июнь 17'!D96+'Июль 17'!D96+'Август 17'!D119+'Сентябрь 17'!D122+'Октябрь 17'!D122</f>
        <v>5</v>
      </c>
      <c r="E122" s="17">
        <f>'Январь 17'!E93+'Февраль 17'!E93+'Март 17'!E93+'Апрель 17'!E93+'Май 17'!E96+'Июнь 17'!E96+'Июль 17'!E96+'Август 17'!E119+'Сентябрь 17'!E122+'Октябрь 17'!E122</f>
        <v>3</v>
      </c>
      <c r="F122" s="17">
        <f>'Январь 17'!F93+'Февраль 17'!F93+'Март 17'!F93+'Апрель 17'!F93+'Май 17'!F96+'Июнь 17'!F96+'Июль 17'!F96+'Август 17'!F119+'Сентябрь 17'!F122+'Октябрь 17'!F122</f>
        <v>1</v>
      </c>
      <c r="G122" s="17">
        <f>'Январь 17'!G93+'Февраль 17'!G93+'Март 17'!G93+'Апрель 17'!G93+'Май 17'!G96+'Июнь 17'!G96+'Июль 17'!G96+'Август 17'!G119+'Сентябрь 17'!G122+'Октябрь 17'!G122</f>
        <v>0</v>
      </c>
      <c r="H122" s="17">
        <f>'Январь 17'!H93+'Февраль 17'!H93+'Март 17'!H93+'Апрель 17'!H93+'Май 17'!H96+'Июнь 17'!H96+'Июль 17'!H96+'Август 17'!H119+'Сентябрь 17'!H122+'Октябрь 17'!H122</f>
        <v>3</v>
      </c>
      <c r="I122" s="17">
        <f>'Январь 17'!I93+'Февраль 17'!I93+'Март 17'!I93+'Апрель 17'!I93+'Май 17'!I96+'Июнь 17'!I96+'Июль 17'!I96+'Август 17'!I119+'Сентябрь 17'!I122+'Октябрь 17'!I122</f>
        <v>0</v>
      </c>
      <c r="J122" s="17">
        <f>'Январь 17'!J93+'Февраль 17'!J93+'Март 17'!J93+'Апрель 17'!J93+'Май 17'!J96+'Июнь 17'!J96+'Июль 17'!J96+'Август 17'!J119+'Сентябрь 17'!J122+'Октябрь 17'!J122</f>
        <v>17</v>
      </c>
      <c r="K122" s="17">
        <f>'Январь 17'!K93+'Февраль 17'!K93+'Март 17'!K93+'Апрель 17'!K93+'Май 17'!K96+'Июнь 17'!K96+'Июль 17'!K96+'Август 17'!K119+'Сентябрь 17'!K122+'Октябрь 17'!K122</f>
        <v>69</v>
      </c>
      <c r="L122" s="17">
        <f>'Январь 17'!L93+'Февраль 17'!L93+'Март 17'!L93+'Апрель 17'!L93+'Май 17'!L96+'Июнь 17'!L96+'Июль 17'!L96+'Август 17'!L119+'Сентябрь 17'!L122+'Октябрь 17'!L122</f>
        <v>9</v>
      </c>
      <c r="M122" s="17">
        <f>'Январь 17'!M93+'Февраль 17'!M93+'Март 17'!M93+'Апрель 17'!M93+'Май 17'!M96+'Июнь 17'!M96+'Июль 17'!M96+'Август 17'!M119+'Сентябрь 17'!M122+'Октябрь 17'!M122</f>
        <v>9</v>
      </c>
      <c r="N122" s="17">
        <f>'Январь 17'!N93+'Февраль 17'!N93+'Март 17'!N93+'Апрель 17'!N93+'Май 17'!N96+'Июнь 17'!N96+'Июль 17'!N96+'Август 17'!N119+'Сентябрь 17'!N122+'Октябрь 17'!N122</f>
        <v>1</v>
      </c>
      <c r="O122" s="17">
        <f>'Январь 17'!O93+'Февраль 17'!O93+'Март 17'!O93+'Апрель 17'!O93+'Май 17'!O96+'Июнь 17'!O96+'Июль 17'!O96+'Август 17'!O119+'Сентябрь 17'!O122+'Октябрь 17'!O122</f>
        <v>0</v>
      </c>
      <c r="P122" s="17">
        <f>'Январь 17'!P93+'Февраль 17'!P93+'Март 17'!P93+'Апрель 17'!P93+'Май 17'!P96+'Июнь 17'!P96+'Июль 17'!P96+'Август 17'!P119+'Сентябрь 17'!P122+'Октябрь 17'!P122</f>
        <v>3</v>
      </c>
      <c r="Q122" s="17">
        <f>'Январь 17'!Q93+'Февраль 17'!Q93+'Март 17'!Q93+'Апрель 17'!Q93+'Май 17'!Q96+'Июнь 17'!Q96+'Июль 17'!Q96+'Август 17'!Q119+'Сентябрь 17'!Q122+'Октябрь 17'!Q122</f>
        <v>3</v>
      </c>
      <c r="R122" s="17">
        <f>'Январь 17'!R93+'Февраль 17'!R93+'Март 17'!R93+'Апрель 17'!R93+'Май 17'!R96+'Июнь 17'!R96+'Июль 17'!R96+'Август 17'!R119+'Сентябрь 17'!R122+'Октябрь 17'!R122</f>
        <v>0</v>
      </c>
      <c r="S122" s="17">
        <f>'Январь 17'!S93+'Февраль 17'!S93+'Март 17'!S93+'Апрель 17'!S93+'Май 17'!S96+'Июнь 17'!S96+'Июль 17'!S96+'Август 17'!S119+'Сентябрь 17'!S122+'Октябрь 17'!S122</f>
        <v>4</v>
      </c>
      <c r="T122" s="17">
        <f>'Январь 17'!T93+'Февраль 17'!T93+'Март 17'!T93+'Апрель 17'!T93+'Май 17'!T96+'Июнь 17'!T96+'Июль 17'!T96+'Август 17'!T119+'Сентябрь 17'!T122+'Октябрь 17'!T122</f>
        <v>14</v>
      </c>
      <c r="U122" s="17">
        <f>'Январь 17'!U93+'Февраль 17'!U93+'Март 17'!U93+'Апрель 17'!U93+'Май 17'!U96+'Июнь 17'!U96+'Июль 17'!U96+'Август 17'!U119+'Сентябрь 17'!U122+'Октябрь 17'!U122</f>
        <v>34</v>
      </c>
      <c r="V122" s="17">
        <f>'Январь 17'!V93+'Февраль 17'!V93+'Март 17'!V93+'Апрель 17'!V93+'Май 17'!V96+'Июнь 17'!V96+'Июль 17'!V96+'Август 17'!V119+'Сентябрь 17'!V122+'Октябрь 17'!V122</f>
        <v>57</v>
      </c>
    </row>
    <row r="123" spans="1:22" s="97" customFormat="1" ht="14.25" x14ac:dyDescent="0.2">
      <c r="A123" s="107">
        <v>2</v>
      </c>
      <c r="B123" s="108" t="s">
        <v>27</v>
      </c>
      <c r="C123" s="109">
        <f>SUM(C121,C122)</f>
        <v>488</v>
      </c>
      <c r="D123" s="109">
        <f t="shared" ref="D123:V123" si="21">SUM(D121,D122)</f>
        <v>22</v>
      </c>
      <c r="E123" s="109">
        <f t="shared" si="21"/>
        <v>7</v>
      </c>
      <c r="F123" s="109">
        <f t="shared" si="21"/>
        <v>2</v>
      </c>
      <c r="G123" s="109">
        <f t="shared" si="21"/>
        <v>0</v>
      </c>
      <c r="H123" s="109">
        <f t="shared" si="21"/>
        <v>15</v>
      </c>
      <c r="I123" s="109">
        <f t="shared" si="21"/>
        <v>0</v>
      </c>
      <c r="J123" s="109">
        <f t="shared" si="21"/>
        <v>42</v>
      </c>
      <c r="K123" s="109">
        <f t="shared" si="21"/>
        <v>177</v>
      </c>
      <c r="L123" s="109">
        <f t="shared" si="21"/>
        <v>17</v>
      </c>
      <c r="M123" s="109">
        <f t="shared" si="21"/>
        <v>9</v>
      </c>
      <c r="N123" s="109">
        <f t="shared" si="21"/>
        <v>1</v>
      </c>
      <c r="O123" s="109">
        <f t="shared" si="21"/>
        <v>0</v>
      </c>
      <c r="P123" s="109">
        <f t="shared" si="21"/>
        <v>24</v>
      </c>
      <c r="Q123" s="109">
        <f t="shared" si="21"/>
        <v>7</v>
      </c>
      <c r="R123" s="109">
        <f t="shared" si="21"/>
        <v>0</v>
      </c>
      <c r="S123" s="109">
        <f t="shared" si="21"/>
        <v>7</v>
      </c>
      <c r="T123" s="109">
        <f t="shared" si="21"/>
        <v>15</v>
      </c>
      <c r="U123" s="109">
        <f t="shared" si="21"/>
        <v>68</v>
      </c>
      <c r="V123" s="109">
        <f t="shared" si="21"/>
        <v>75</v>
      </c>
    </row>
    <row r="124" spans="1:22" x14ac:dyDescent="0.25">
      <c r="A124" s="8"/>
      <c r="B124" s="116" t="s">
        <v>57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</row>
    <row r="125" spans="1:22" ht="35.25" customHeight="1" x14ac:dyDescent="0.25">
      <c r="A125" s="8">
        <v>81</v>
      </c>
      <c r="B125" s="23" t="s">
        <v>245</v>
      </c>
      <c r="C125" s="30">
        <f>SUM(D125:V125)</f>
        <v>30</v>
      </c>
      <c r="D125" s="17">
        <f>'Январь 17'!D96+'Февраль 17'!D96+'Март 17'!D96+'Апрель 17'!D96+'Май 17'!D99+'Июнь 17'!D99+'Июль 17'!D99+'Август 17'!D122+'Сентябрь 17'!D125+'Октябрь 17'!D125</f>
        <v>1</v>
      </c>
      <c r="E125" s="17">
        <f>'Январь 17'!E96+'Февраль 17'!E96+'Март 17'!E96+'Апрель 17'!E96+'Май 17'!E99+'Июнь 17'!E99+'Июль 17'!E99+'Август 17'!E122+'Сентябрь 17'!E125+'Октябрь 17'!E125</f>
        <v>2</v>
      </c>
      <c r="F125" s="17">
        <f>'Январь 17'!F96+'Февраль 17'!F96+'Март 17'!F96+'Апрель 17'!F96+'Май 17'!F99+'Июнь 17'!F99+'Июль 17'!F99+'Август 17'!F122+'Сентябрь 17'!F125+'Октябрь 17'!F125</f>
        <v>1</v>
      </c>
      <c r="G125" s="17">
        <f>'Январь 17'!G96+'Февраль 17'!G96+'Март 17'!G96+'Апрель 17'!G96+'Май 17'!G99+'Июнь 17'!G99+'Июль 17'!G99+'Август 17'!G122+'Сентябрь 17'!G125+'Октябрь 17'!G125</f>
        <v>1</v>
      </c>
      <c r="H125" s="17">
        <f>'Январь 17'!H96+'Февраль 17'!H96+'Март 17'!H96+'Апрель 17'!H96+'Май 17'!H99+'Июнь 17'!H99+'Июль 17'!H99+'Август 17'!H122+'Сентябрь 17'!H125+'Октябрь 17'!H125</f>
        <v>0</v>
      </c>
      <c r="I125" s="17">
        <f>'Январь 17'!I96+'Февраль 17'!I96+'Март 17'!I96+'Апрель 17'!I96+'Май 17'!I99+'Июнь 17'!I99+'Июль 17'!I99+'Август 17'!I122+'Сентябрь 17'!I125+'Октябрь 17'!I125</f>
        <v>0</v>
      </c>
      <c r="J125" s="17">
        <f>'Январь 17'!J96+'Февраль 17'!J96+'Март 17'!J96+'Апрель 17'!J96+'Май 17'!J99+'Июнь 17'!J99+'Июль 17'!J99+'Август 17'!J122+'Сентябрь 17'!J125+'Октябрь 17'!J125</f>
        <v>5</v>
      </c>
      <c r="K125" s="17">
        <f>'Январь 17'!K96+'Февраль 17'!K96+'Март 17'!K96+'Апрель 17'!K96+'Май 17'!K99+'Июнь 17'!K99+'Июль 17'!K99+'Август 17'!K122+'Сентябрь 17'!K125+'Октябрь 17'!K125</f>
        <v>1</v>
      </c>
      <c r="L125" s="17">
        <f>'Январь 17'!L96+'Февраль 17'!L96+'Март 17'!L96+'Апрель 17'!L96+'Май 17'!L99+'Июнь 17'!L99+'Июль 17'!L99+'Август 17'!L122+'Сентябрь 17'!L125+'Октябрь 17'!L125</f>
        <v>5</v>
      </c>
      <c r="M125" s="17">
        <f>'Январь 17'!M96+'Февраль 17'!M96+'Март 17'!M96+'Апрель 17'!M96+'Май 17'!M99+'Июнь 17'!M99+'Июль 17'!M99+'Август 17'!M122+'Сентябрь 17'!M125+'Октябрь 17'!M125</f>
        <v>2</v>
      </c>
      <c r="N125" s="17">
        <f>'Январь 17'!N96+'Февраль 17'!N96+'Март 17'!N96+'Апрель 17'!N96+'Май 17'!N99+'Июнь 17'!N99+'Июль 17'!N99+'Август 17'!N122+'Сентябрь 17'!N125+'Октябрь 17'!N125</f>
        <v>0</v>
      </c>
      <c r="O125" s="17">
        <f>'Январь 17'!O96+'Февраль 17'!O96+'Март 17'!O96+'Апрель 17'!O96+'Май 17'!O99+'Июнь 17'!O99+'Июль 17'!O99+'Август 17'!O122+'Сентябрь 17'!O125+'Октябрь 17'!O125</f>
        <v>2</v>
      </c>
      <c r="P125" s="17">
        <f>'Январь 17'!P96+'Февраль 17'!P96+'Март 17'!P96+'Апрель 17'!P96+'Май 17'!P99+'Июнь 17'!P99+'Июль 17'!P99+'Август 17'!P122+'Сентябрь 17'!P125+'Октябрь 17'!P125</f>
        <v>2</v>
      </c>
      <c r="Q125" s="17">
        <f>'Январь 17'!Q96+'Февраль 17'!Q96+'Март 17'!Q96+'Апрель 17'!Q96+'Май 17'!Q99+'Июнь 17'!Q99+'Июль 17'!Q99+'Август 17'!Q122+'Сентябрь 17'!Q125+'Октябрь 17'!Q125</f>
        <v>0</v>
      </c>
      <c r="R125" s="17">
        <f>'Январь 17'!R96+'Февраль 17'!R96+'Март 17'!R96+'Апрель 17'!R96+'Май 17'!R99+'Июнь 17'!R99+'Июль 17'!R99+'Август 17'!R122+'Сентябрь 17'!R125+'Октябрь 17'!R125</f>
        <v>5</v>
      </c>
      <c r="S125" s="17">
        <f>'Январь 17'!S96+'Февраль 17'!S96+'Март 17'!S96+'Апрель 17'!S96+'Май 17'!S99+'Июнь 17'!S99+'Июль 17'!S99+'Август 17'!S122+'Сентябрь 17'!S125+'Октябрь 17'!S125</f>
        <v>0</v>
      </c>
      <c r="T125" s="17">
        <f>'Январь 17'!T96+'Февраль 17'!T96+'Март 17'!T96+'Апрель 17'!T96+'Май 17'!T99+'Июнь 17'!T99+'Июль 17'!T99+'Август 17'!T122+'Сентябрь 17'!T125+'Октябрь 17'!T125</f>
        <v>0</v>
      </c>
      <c r="U125" s="17">
        <f>'Январь 17'!U96+'Февраль 17'!U96+'Март 17'!U96+'Апрель 17'!U96+'Май 17'!U99+'Июнь 17'!U99+'Июль 17'!U99+'Август 17'!U122+'Сентябрь 17'!U125+'Октябрь 17'!U125</f>
        <v>2</v>
      </c>
      <c r="V125" s="17">
        <f>'Январь 17'!V96+'Февраль 17'!V96+'Март 17'!V96+'Апрель 17'!V96+'Май 17'!V99+'Июнь 17'!V99+'Июль 17'!V99+'Август 17'!V122+'Сентябрь 17'!V125+'Октябрь 17'!V125</f>
        <v>1</v>
      </c>
    </row>
    <row r="126" spans="1:22" s="97" customFormat="1" ht="14.25" x14ac:dyDescent="0.2">
      <c r="A126" s="107">
        <v>1</v>
      </c>
      <c r="B126" s="108" t="s">
        <v>27</v>
      </c>
      <c r="C126" s="109">
        <f>SUM(C125)</f>
        <v>30</v>
      </c>
      <c r="D126" s="109">
        <f t="shared" ref="D126:V126" si="22">SUM(D125)</f>
        <v>1</v>
      </c>
      <c r="E126" s="109">
        <f t="shared" si="22"/>
        <v>2</v>
      </c>
      <c r="F126" s="109">
        <f t="shared" si="22"/>
        <v>1</v>
      </c>
      <c r="G126" s="109">
        <f t="shared" si="22"/>
        <v>1</v>
      </c>
      <c r="H126" s="109">
        <f t="shared" si="22"/>
        <v>0</v>
      </c>
      <c r="I126" s="109">
        <f t="shared" si="22"/>
        <v>0</v>
      </c>
      <c r="J126" s="109">
        <f t="shared" si="22"/>
        <v>5</v>
      </c>
      <c r="K126" s="109">
        <f t="shared" si="22"/>
        <v>1</v>
      </c>
      <c r="L126" s="109">
        <f t="shared" si="22"/>
        <v>5</v>
      </c>
      <c r="M126" s="109">
        <f t="shared" si="22"/>
        <v>2</v>
      </c>
      <c r="N126" s="109">
        <f t="shared" si="22"/>
        <v>0</v>
      </c>
      <c r="O126" s="109">
        <f t="shared" si="22"/>
        <v>2</v>
      </c>
      <c r="P126" s="109">
        <f t="shared" si="22"/>
        <v>2</v>
      </c>
      <c r="Q126" s="109">
        <f t="shared" si="22"/>
        <v>0</v>
      </c>
      <c r="R126" s="109">
        <f t="shared" si="22"/>
        <v>5</v>
      </c>
      <c r="S126" s="109">
        <f t="shared" si="22"/>
        <v>0</v>
      </c>
      <c r="T126" s="109">
        <f t="shared" si="22"/>
        <v>0</v>
      </c>
      <c r="U126" s="109">
        <f t="shared" si="22"/>
        <v>2</v>
      </c>
      <c r="V126" s="109">
        <f t="shared" si="22"/>
        <v>1</v>
      </c>
    </row>
    <row r="127" spans="1:22" s="97" customFormat="1" ht="14.25" x14ac:dyDescent="0.2">
      <c r="A127" s="107"/>
      <c r="B127" s="108" t="s">
        <v>30</v>
      </c>
      <c r="C127" s="109">
        <f t="shared" ref="C127:V127" si="23">C126+C123+C119+C116+C107</f>
        <v>16340</v>
      </c>
      <c r="D127" s="109">
        <f t="shared" si="23"/>
        <v>4510</v>
      </c>
      <c r="E127" s="109">
        <f t="shared" si="23"/>
        <v>180</v>
      </c>
      <c r="F127" s="109">
        <f t="shared" si="23"/>
        <v>211</v>
      </c>
      <c r="G127" s="109">
        <f t="shared" si="23"/>
        <v>10</v>
      </c>
      <c r="H127" s="109">
        <f t="shared" si="23"/>
        <v>24</v>
      </c>
      <c r="I127" s="109">
        <f t="shared" si="23"/>
        <v>16</v>
      </c>
      <c r="J127" s="109">
        <f t="shared" si="23"/>
        <v>912</v>
      </c>
      <c r="K127" s="109">
        <f t="shared" si="23"/>
        <v>2967</v>
      </c>
      <c r="L127" s="109">
        <f t="shared" si="23"/>
        <v>705</v>
      </c>
      <c r="M127" s="109">
        <f t="shared" si="23"/>
        <v>150</v>
      </c>
      <c r="N127" s="109">
        <f t="shared" si="23"/>
        <v>65</v>
      </c>
      <c r="O127" s="109">
        <f t="shared" si="23"/>
        <v>109</v>
      </c>
      <c r="P127" s="109">
        <f t="shared" si="23"/>
        <v>3577</v>
      </c>
      <c r="Q127" s="109">
        <f t="shared" si="23"/>
        <v>368</v>
      </c>
      <c r="R127" s="109">
        <f t="shared" si="23"/>
        <v>2262</v>
      </c>
      <c r="S127" s="109">
        <f t="shared" si="23"/>
        <v>35</v>
      </c>
      <c r="T127" s="109">
        <f t="shared" si="23"/>
        <v>26</v>
      </c>
      <c r="U127" s="109">
        <f t="shared" si="23"/>
        <v>83</v>
      </c>
      <c r="V127" s="109">
        <f t="shared" si="23"/>
        <v>130</v>
      </c>
    </row>
    <row r="128" spans="1:22" x14ac:dyDescent="0.25">
      <c r="A128" s="8"/>
      <c r="B128" s="114" t="s">
        <v>5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</row>
    <row r="129" spans="1:22" x14ac:dyDescent="0.25">
      <c r="A129" s="8"/>
      <c r="B129" s="116" t="s">
        <v>8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</row>
    <row r="130" spans="1:22" ht="64.5" customHeight="1" x14ac:dyDescent="0.25">
      <c r="A130" s="8">
        <v>82</v>
      </c>
      <c r="B130" s="23" t="s">
        <v>144</v>
      </c>
      <c r="C130" s="34">
        <f>SUM(D130:V130)</f>
        <v>0</v>
      </c>
      <c r="D130" s="17">
        <f>'Январь 17'!D101+'Февраль 17'!D101+'Март 17'!D101+'Апрель 17'!D101+'Май 17'!D104+'Июнь 17'!D104+'Июль 17'!D104+'Август 17'!D127+'Сентябрь 17'!D130+'Октябрь 17'!D130</f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57.75" customHeight="1" x14ac:dyDescent="0.25">
      <c r="A131" s="8">
        <v>83</v>
      </c>
      <c r="B131" s="23" t="s">
        <v>145</v>
      </c>
      <c r="C131" s="34">
        <f>SUM(D131:V131)</f>
        <v>0</v>
      </c>
      <c r="D131" s="17">
        <f>'Январь 17'!D102+'Февраль 17'!D102+'Март 17'!D102+'Апрель 17'!D102+'Май 17'!D105+'Июнь 17'!D105+'Июль 17'!D105+'Август 17'!D128+'Сентябрь 17'!D131+'Октябрь 17'!D131</f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27.75" customHeight="1" x14ac:dyDescent="0.25">
      <c r="A132" s="8">
        <v>84</v>
      </c>
      <c r="B132" s="23" t="s">
        <v>146</v>
      </c>
      <c r="C132" s="34">
        <f>SUM(D132:V132)</f>
        <v>0</v>
      </c>
      <c r="D132" s="17">
        <f>'Январь 17'!D103+'Февраль 17'!D103+'Март 17'!D103+'Апрель 17'!D103+'Май 17'!D106+'Июнь 17'!D106+'Июль 17'!D106+'Август 17'!D129+'Сентябрь 17'!D132+'Октябрь 17'!D132</f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51.75" customHeight="1" x14ac:dyDescent="0.25">
      <c r="A133" s="8">
        <v>85</v>
      </c>
      <c r="B133" s="23" t="s">
        <v>147</v>
      </c>
      <c r="C133" s="34">
        <f>SUM(D133:V133)</f>
        <v>0</v>
      </c>
      <c r="D133" s="17">
        <f>'Январь 17'!D104+'Февраль 17'!D104+'Март 17'!D104+'Апрель 17'!D104+'Май 17'!D107+'Июнь 17'!D107+'Июль 17'!D107+'Август 17'!D130+'Сентябрь 17'!D133+'Октябрь 17'!D133</f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343.5" customHeight="1" x14ac:dyDescent="0.25">
      <c r="A134" s="8">
        <v>86</v>
      </c>
      <c r="B134" s="23" t="s">
        <v>198</v>
      </c>
      <c r="C134" s="34">
        <f>SUM(D134:V134)</f>
        <v>7</v>
      </c>
      <c r="D134" s="17">
        <f>'Январь 17'!D105+'Февраль 17'!D105+'Март 17'!D105+'Апрель 17'!D105+'Май 17'!D108+'Июнь 17'!D108+'Июль 17'!D108+'Август 17'!D131+'Сентябрь 17'!D134+'Октябрь 17'!D134</f>
        <v>0</v>
      </c>
      <c r="E134" s="17">
        <f>'Январь 17'!E105+'Февраль 17'!E105+'Март 17'!E105+'Апрель 17'!E105+'Май 17'!E108+'Июнь 17'!E108+'Июль 17'!E108+'Август 17'!E131+'Сентябрь 17'!E134+'Октябрь 17'!E134</f>
        <v>0</v>
      </c>
      <c r="F134" s="17">
        <f>'Январь 17'!F105+'Февраль 17'!F105+'Март 17'!F105+'Апрель 17'!F105+'Май 17'!F108+'Июнь 17'!F108+'Июль 17'!F108+'Август 17'!F131+'Сентябрь 17'!F134+'Октябрь 17'!F134</f>
        <v>0</v>
      </c>
      <c r="G134" s="17">
        <f>'Январь 17'!G105+'Февраль 17'!G105+'Март 17'!G105+'Апрель 17'!G105+'Май 17'!G108+'Июнь 17'!G108+'Июль 17'!G108+'Август 17'!G131+'Сентябрь 17'!G134+'Октябрь 17'!G134</f>
        <v>0</v>
      </c>
      <c r="H134" s="17">
        <f>'Январь 17'!H105+'Февраль 17'!H105+'Март 17'!H105+'Апрель 17'!H105+'Май 17'!H108+'Июнь 17'!H108+'Июль 17'!H108+'Август 17'!H131+'Сентябрь 17'!H134+'Октябрь 17'!H134</f>
        <v>0</v>
      </c>
      <c r="I134" s="17">
        <f>'Январь 17'!I105+'Февраль 17'!I105+'Март 17'!I105+'Апрель 17'!I105+'Май 17'!I108+'Июнь 17'!I108+'Июль 17'!I108+'Август 17'!I131+'Сентябрь 17'!I134+'Октябрь 17'!I134</f>
        <v>0</v>
      </c>
      <c r="J134" s="17">
        <f>'Январь 17'!J105+'Февраль 17'!J105+'Март 17'!J105+'Апрель 17'!J105+'Май 17'!J108+'Июнь 17'!J108+'Июль 17'!J108+'Август 17'!J131+'Сентябрь 17'!J134+'Октябрь 17'!J134</f>
        <v>2</v>
      </c>
      <c r="K134" s="17">
        <f>'Январь 17'!K105+'Февраль 17'!K105+'Март 17'!K105+'Апрель 17'!K105+'Май 17'!K108+'Июнь 17'!K108+'Июль 17'!K108+'Август 17'!K131+'Сентябрь 17'!K134+'Октябрь 17'!K134</f>
        <v>0</v>
      </c>
      <c r="L134" s="17">
        <f>'Январь 17'!L105+'Февраль 17'!L105+'Март 17'!L105+'Апрель 17'!L105+'Май 17'!L108+'Июнь 17'!L108+'Июль 17'!L108+'Август 17'!L131+'Сентябрь 17'!L134+'Октябрь 17'!L134</f>
        <v>0</v>
      </c>
      <c r="M134" s="17">
        <f>'Январь 17'!M105+'Февраль 17'!M105+'Март 17'!M105+'Апрель 17'!M105+'Май 17'!M108+'Июнь 17'!M108+'Июль 17'!M108+'Август 17'!M131+'Сентябрь 17'!M134+'Октябрь 17'!M134</f>
        <v>0</v>
      </c>
      <c r="N134" s="17">
        <f>'Январь 17'!N105+'Февраль 17'!N105+'Март 17'!N105+'Апрель 17'!N105+'Май 17'!N108+'Июнь 17'!N108+'Июль 17'!N108+'Август 17'!N131+'Сентябрь 17'!N134+'Октябрь 17'!N134</f>
        <v>0</v>
      </c>
      <c r="O134" s="17">
        <f>'Январь 17'!O105+'Февраль 17'!O105+'Март 17'!O105+'Апрель 17'!O105+'Май 17'!O108+'Июнь 17'!O108+'Июль 17'!O108+'Август 17'!O131+'Сентябрь 17'!O134+'Октябрь 17'!O134</f>
        <v>0</v>
      </c>
      <c r="P134" s="17">
        <f>'Январь 17'!P105+'Февраль 17'!P105+'Март 17'!P105+'Апрель 17'!P105+'Май 17'!P108+'Июнь 17'!P108+'Июль 17'!P108+'Август 17'!P131+'Сентябрь 17'!P134+'Октябрь 17'!P134</f>
        <v>5</v>
      </c>
      <c r="Q134" s="17">
        <f>'Январь 17'!Q105+'Февраль 17'!Q105+'Март 17'!Q105+'Апрель 17'!Q105+'Май 17'!Q108+'Июнь 17'!Q108+'Июль 17'!Q108+'Август 17'!Q131+'Сентябрь 17'!Q134+'Октябрь 17'!Q134</f>
        <v>0</v>
      </c>
      <c r="R134" s="17">
        <f>'Январь 17'!R105+'Февраль 17'!R105+'Март 17'!R105+'Апрель 17'!R105+'Май 17'!R108+'Июнь 17'!R108+'Июль 17'!R108+'Август 17'!R131+'Сентябрь 17'!R134+'Октябрь 17'!R134</f>
        <v>0</v>
      </c>
      <c r="S134" s="17">
        <f>'Январь 17'!S105+'Февраль 17'!S105+'Март 17'!S105+'Апрель 17'!S105+'Май 17'!S108+'Июнь 17'!S108+'Июль 17'!S108+'Август 17'!S131+'Сентябрь 17'!S134+'Октябрь 17'!S134</f>
        <v>0</v>
      </c>
      <c r="T134" s="17">
        <f>'Январь 17'!T105+'Февраль 17'!T105+'Март 17'!T105+'Апрель 17'!T105+'Май 17'!T108+'Июнь 17'!T108+'Июль 17'!T108+'Август 17'!T131+'Сентябрь 17'!T134+'Октябрь 17'!T134</f>
        <v>0</v>
      </c>
      <c r="U134" s="17">
        <f>'Январь 17'!U105+'Февраль 17'!U105+'Март 17'!U105+'Апрель 17'!U105+'Май 17'!U108+'Июнь 17'!U108+'Июль 17'!U108+'Август 17'!U131+'Сентябрь 17'!U134+'Октябрь 17'!U134</f>
        <v>0</v>
      </c>
      <c r="V134" s="17">
        <f>'Январь 17'!V105+'Февраль 17'!V105+'Март 17'!V105+'Апрель 17'!V105+'Май 17'!V108+'Июнь 17'!V108+'Июль 17'!V108+'Август 17'!V131+'Сентябрь 17'!V134+'Октябрь 17'!V134</f>
        <v>0</v>
      </c>
    </row>
    <row r="135" spans="1:22" s="97" customFormat="1" ht="14.25" x14ac:dyDescent="0.2">
      <c r="A135" s="107">
        <v>5</v>
      </c>
      <c r="B135" s="108" t="s">
        <v>27</v>
      </c>
      <c r="C135" s="109">
        <f t="shared" ref="C135:V135" si="24">SUM(C130:C134)</f>
        <v>7</v>
      </c>
      <c r="D135" s="109">
        <f t="shared" si="24"/>
        <v>0</v>
      </c>
      <c r="E135" s="109">
        <f t="shared" si="24"/>
        <v>0</v>
      </c>
      <c r="F135" s="109">
        <f t="shared" si="24"/>
        <v>0</v>
      </c>
      <c r="G135" s="109">
        <f t="shared" si="24"/>
        <v>0</v>
      </c>
      <c r="H135" s="109">
        <f t="shared" si="24"/>
        <v>0</v>
      </c>
      <c r="I135" s="109">
        <f t="shared" si="24"/>
        <v>0</v>
      </c>
      <c r="J135" s="109">
        <f t="shared" si="24"/>
        <v>2</v>
      </c>
      <c r="K135" s="109">
        <f t="shared" si="24"/>
        <v>0</v>
      </c>
      <c r="L135" s="109">
        <f t="shared" si="24"/>
        <v>0</v>
      </c>
      <c r="M135" s="109">
        <f t="shared" si="24"/>
        <v>0</v>
      </c>
      <c r="N135" s="109">
        <f t="shared" si="24"/>
        <v>0</v>
      </c>
      <c r="O135" s="109">
        <f t="shared" si="24"/>
        <v>0</v>
      </c>
      <c r="P135" s="109">
        <f t="shared" si="24"/>
        <v>5</v>
      </c>
      <c r="Q135" s="109">
        <f t="shared" si="24"/>
        <v>0</v>
      </c>
      <c r="R135" s="109">
        <f t="shared" si="24"/>
        <v>0</v>
      </c>
      <c r="S135" s="109">
        <f t="shared" si="24"/>
        <v>0</v>
      </c>
      <c r="T135" s="109">
        <f t="shared" si="24"/>
        <v>0</v>
      </c>
      <c r="U135" s="109">
        <f t="shared" si="24"/>
        <v>0</v>
      </c>
      <c r="V135" s="109">
        <f t="shared" si="24"/>
        <v>0</v>
      </c>
    </row>
    <row r="136" spans="1:22" x14ac:dyDescent="0.25">
      <c r="A136" s="6"/>
      <c r="B136" s="116" t="s">
        <v>22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</row>
    <row r="137" spans="1:22" ht="30" x14ac:dyDescent="0.25">
      <c r="A137" s="8">
        <v>87</v>
      </c>
      <c r="B137" s="23" t="s">
        <v>148</v>
      </c>
      <c r="C137" s="17">
        <f t="shared" ref="C137:C147" si="25">SUM(D137:V137)</f>
        <v>4624</v>
      </c>
      <c r="D137" s="17">
        <f>'Январь 17'!D107+'Февраль 17'!D107+'Март 17'!D107+'Апрель 17'!D107+'Май 17'!D110+'Июнь 17'!D111+'Июль 17'!D111+'Август 17'!D134+'Сентябрь 17'!D137+'Октябрь 17'!D137</f>
        <v>601</v>
      </c>
      <c r="E137" s="17">
        <f>'Январь 17'!E107+'Февраль 17'!E107+'Март 17'!E107+'Апрель 17'!E107+'Май 17'!E110+'Июнь 17'!E111+'Июль 17'!E111+'Август 17'!E134+'Сентябрь 17'!E137+'Октябрь 17'!E137</f>
        <v>63</v>
      </c>
      <c r="F137" s="17">
        <f>'Январь 17'!F107+'Февраль 17'!F107+'Март 17'!F107+'Апрель 17'!F107+'Май 17'!F110+'Июнь 17'!F111+'Июль 17'!F111+'Август 17'!F134+'Сентябрь 17'!F137+'Октябрь 17'!F137</f>
        <v>120</v>
      </c>
      <c r="G137" s="17">
        <f>'Январь 17'!G107+'Февраль 17'!G107+'Март 17'!G107+'Апрель 17'!G107+'Май 17'!G110+'Июнь 17'!G111+'Июль 17'!G111+'Август 17'!G134+'Сентябрь 17'!G137+'Октябрь 17'!G137</f>
        <v>43</v>
      </c>
      <c r="H137" s="17">
        <f>'Январь 17'!H107+'Февраль 17'!H107+'Март 17'!H107+'Апрель 17'!H107+'Май 17'!H110+'Июнь 17'!H111+'Июль 17'!H111+'Август 17'!H134+'Сентябрь 17'!H137+'Октябрь 17'!H137</f>
        <v>19</v>
      </c>
      <c r="I137" s="17">
        <f>'Январь 17'!I107+'Февраль 17'!I107+'Март 17'!I107+'Апрель 17'!I107+'Май 17'!I110+'Июнь 17'!I111+'Июль 17'!I111+'Август 17'!I134+'Сентябрь 17'!I137+'Октябрь 17'!I137</f>
        <v>4</v>
      </c>
      <c r="J137" s="17">
        <f>'Январь 17'!J107+'Февраль 17'!J107+'Март 17'!J107+'Апрель 17'!J107+'Май 17'!J110+'Июнь 17'!J111+'Июль 17'!J111+'Август 17'!J134+'Сентябрь 17'!J137+'Октябрь 17'!J137</f>
        <v>279</v>
      </c>
      <c r="K137" s="17">
        <f>'Январь 17'!K107+'Февраль 17'!K107+'Март 17'!K107+'Апрель 17'!K107+'Май 17'!K110+'Июнь 17'!K111+'Июль 17'!K111+'Август 17'!K134+'Сентябрь 17'!K137+'Октябрь 17'!K137</f>
        <v>1031</v>
      </c>
      <c r="L137" s="17">
        <f>'Январь 17'!L107+'Февраль 17'!L107+'Март 17'!L107+'Апрель 17'!L107+'Май 17'!L110+'Июнь 17'!L111+'Июль 17'!L111+'Август 17'!L134+'Сентябрь 17'!L137+'Октябрь 17'!L137</f>
        <v>335</v>
      </c>
      <c r="M137" s="17">
        <f>'Январь 17'!M107+'Февраль 17'!M107+'Март 17'!M107+'Апрель 17'!M107+'Май 17'!M110+'Июнь 17'!M111+'Июль 17'!M111+'Август 17'!M134+'Сентябрь 17'!M137+'Октябрь 17'!M137</f>
        <v>122</v>
      </c>
      <c r="N137" s="17">
        <f>'Январь 17'!N107+'Февраль 17'!N107+'Март 17'!N107+'Апрель 17'!N107+'Май 17'!N110+'Июнь 17'!N111+'Июль 17'!N111+'Август 17'!N134+'Сентябрь 17'!N137+'Октябрь 17'!N137</f>
        <v>22</v>
      </c>
      <c r="O137" s="17">
        <f>'Январь 17'!O107+'Февраль 17'!O107+'Март 17'!O107+'Апрель 17'!O107+'Май 17'!O110+'Июнь 17'!O111+'Июль 17'!O111+'Август 17'!O134+'Сентябрь 17'!O137+'Октябрь 17'!O137</f>
        <v>4</v>
      </c>
      <c r="P137" s="17">
        <f>'Январь 17'!P107+'Февраль 17'!P107+'Март 17'!P107+'Апрель 17'!P107+'Май 17'!P110+'Июнь 17'!P111+'Июль 17'!P111+'Август 17'!P134+'Сентябрь 17'!P137+'Октябрь 17'!P137</f>
        <v>956</v>
      </c>
      <c r="Q137" s="17">
        <f>'Январь 17'!Q107+'Февраль 17'!Q107+'Март 17'!Q107+'Апрель 17'!Q107+'Май 17'!Q110+'Июнь 17'!Q111+'Июль 17'!Q111+'Август 17'!Q134+'Сентябрь 17'!Q137+'Октябрь 17'!Q137</f>
        <v>200</v>
      </c>
      <c r="R137" s="17">
        <f>'Январь 17'!R107+'Февраль 17'!R107+'Март 17'!R107+'Апрель 17'!R107+'Май 17'!R110+'Июнь 17'!R111+'Июль 17'!R111+'Август 17'!R134+'Сентябрь 17'!R137+'Октябрь 17'!R137</f>
        <v>294</v>
      </c>
      <c r="S137" s="17">
        <f>'Январь 17'!S107+'Февраль 17'!S107+'Март 17'!S107+'Апрель 17'!S107+'Май 17'!S110+'Июнь 17'!S111+'Июль 17'!S111+'Август 17'!S134+'Сентябрь 17'!S137+'Октябрь 17'!S137</f>
        <v>247</v>
      </c>
      <c r="T137" s="17">
        <f>'Январь 17'!T107+'Февраль 17'!T107+'Март 17'!T107+'Апрель 17'!T107+'Май 17'!T110+'Июнь 17'!T111+'Июль 17'!T111+'Август 17'!T134+'Сентябрь 17'!T137+'Октябрь 17'!T137</f>
        <v>60</v>
      </c>
      <c r="U137" s="17">
        <f>'Январь 17'!U107+'Февраль 17'!U107+'Март 17'!U107+'Апрель 17'!U107+'Май 17'!U110+'Июнь 17'!U111+'Июль 17'!U111+'Август 17'!U134+'Сентябрь 17'!U137+'Октябрь 17'!U137</f>
        <v>127</v>
      </c>
      <c r="V137" s="17">
        <f>'Январь 17'!V107+'Февраль 17'!V107+'Март 17'!V107+'Апрель 17'!V107+'Май 17'!V110+'Июнь 17'!V111+'Июль 17'!V111+'Август 17'!V134+'Сентябрь 17'!V137+'Октябрь 17'!V137</f>
        <v>97</v>
      </c>
    </row>
    <row r="138" spans="1:22" ht="31.5" customHeight="1" x14ac:dyDescent="0.25">
      <c r="A138" s="8">
        <v>88</v>
      </c>
      <c r="B138" s="23" t="s">
        <v>149</v>
      </c>
      <c r="C138" s="17">
        <f t="shared" si="25"/>
        <v>3731</v>
      </c>
      <c r="D138" s="17">
        <f>'Январь 17'!D108+'Февраль 17'!D108+'Март 17'!D108+'Апрель 17'!D108+'Май 17'!D111+'Июнь 17'!D112+'Июль 17'!D112+'Август 17'!D135+'Сентябрь 17'!D138+'Октябрь 17'!D138</f>
        <v>475</v>
      </c>
      <c r="E138" s="17">
        <f>'Январь 17'!E108+'Февраль 17'!E108+'Март 17'!E108+'Апрель 17'!E108+'Май 17'!E111+'Июнь 17'!E112+'Июль 17'!E112+'Август 17'!E135+'Сентябрь 17'!E138+'Октябрь 17'!E138</f>
        <v>43</v>
      </c>
      <c r="F138" s="17">
        <f>'Январь 17'!F108+'Февраль 17'!F108+'Март 17'!F108+'Апрель 17'!F108+'Май 17'!F111+'Июнь 17'!F112+'Июль 17'!F112+'Август 17'!F135+'Сентябрь 17'!F138+'Октябрь 17'!F138</f>
        <v>85</v>
      </c>
      <c r="G138" s="17">
        <f>'Январь 17'!G108+'Февраль 17'!G108+'Март 17'!G108+'Апрель 17'!G108+'Май 17'!G111+'Июнь 17'!G112+'Июль 17'!G112+'Август 17'!G135+'Сентябрь 17'!G138+'Октябрь 17'!G138</f>
        <v>5</v>
      </c>
      <c r="H138" s="17">
        <f>'Январь 17'!H108+'Февраль 17'!H108+'Март 17'!H108+'Апрель 17'!H108+'Май 17'!H111+'Июнь 17'!H112+'Июль 17'!H112+'Август 17'!H135+'Сентябрь 17'!H138+'Октябрь 17'!H138</f>
        <v>5</v>
      </c>
      <c r="I138" s="17">
        <f>'Январь 17'!I108+'Февраль 17'!I108+'Март 17'!I108+'Апрель 17'!I108+'Май 17'!I111+'Июнь 17'!I112+'Июль 17'!I112+'Август 17'!I135+'Сентябрь 17'!I138+'Октябрь 17'!I138</f>
        <v>0</v>
      </c>
      <c r="J138" s="17">
        <f>'Январь 17'!J108+'Февраль 17'!J108+'Март 17'!J108+'Апрель 17'!J108+'Май 17'!J111+'Июнь 17'!J112+'Июль 17'!J112+'Август 17'!J135+'Сентябрь 17'!J138+'Октябрь 17'!J138</f>
        <v>265</v>
      </c>
      <c r="K138" s="17">
        <f>'Январь 17'!K108+'Февраль 17'!K108+'Март 17'!K108+'Апрель 17'!K108+'Май 17'!K111+'Июнь 17'!K112+'Июль 17'!K112+'Август 17'!K135+'Сентябрь 17'!K138+'Октябрь 17'!K138</f>
        <v>708</v>
      </c>
      <c r="L138" s="17">
        <f>'Январь 17'!L108+'Февраль 17'!L108+'Март 17'!L108+'Апрель 17'!L108+'Май 17'!L111+'Июнь 17'!L112+'Июль 17'!L112+'Август 17'!L135+'Сентябрь 17'!L138+'Октябрь 17'!L138</f>
        <v>275</v>
      </c>
      <c r="M138" s="17">
        <f>'Январь 17'!M108+'Февраль 17'!M108+'Март 17'!M108+'Апрель 17'!M108+'Май 17'!M111+'Июнь 17'!M112+'Июль 17'!M112+'Август 17'!M135+'Сентябрь 17'!M138+'Октябрь 17'!M138</f>
        <v>79</v>
      </c>
      <c r="N138" s="17">
        <f>'Январь 17'!N108+'Февраль 17'!N108+'Март 17'!N108+'Апрель 17'!N108+'Май 17'!N111+'Июнь 17'!N112+'Июль 17'!N112+'Август 17'!N135+'Сентябрь 17'!N138+'Октябрь 17'!N138</f>
        <v>14</v>
      </c>
      <c r="O138" s="17">
        <f>'Январь 17'!O108+'Февраль 17'!O108+'Март 17'!O108+'Апрель 17'!O108+'Май 17'!O111+'Июнь 17'!O112+'Июль 17'!O112+'Август 17'!O135+'Сентябрь 17'!O138+'Октябрь 17'!O138</f>
        <v>0</v>
      </c>
      <c r="P138" s="17">
        <f>'Январь 17'!P108+'Февраль 17'!P108+'Март 17'!P108+'Апрель 17'!P108+'Май 17'!P111+'Июнь 17'!P112+'Июль 17'!P112+'Август 17'!P135+'Сентябрь 17'!P138+'Октябрь 17'!P138</f>
        <v>807</v>
      </c>
      <c r="Q138" s="17">
        <f>'Январь 17'!Q108+'Февраль 17'!Q108+'Март 17'!Q108+'Апрель 17'!Q108+'Май 17'!Q111+'Июнь 17'!Q112+'Июль 17'!Q112+'Август 17'!Q135+'Сентябрь 17'!Q138+'Октябрь 17'!Q138</f>
        <v>185</v>
      </c>
      <c r="R138" s="17">
        <f>'Январь 17'!R108+'Февраль 17'!R108+'Март 17'!R108+'Апрель 17'!R108+'Май 17'!R111+'Июнь 17'!R112+'Июль 17'!R112+'Август 17'!R135+'Сентябрь 17'!R138+'Октябрь 17'!R138</f>
        <v>363</v>
      </c>
      <c r="S138" s="17">
        <f>'Январь 17'!S108+'Февраль 17'!S108+'Март 17'!S108+'Апрель 17'!S108+'Май 17'!S111+'Июнь 17'!S112+'Июль 17'!S112+'Август 17'!S135+'Сентябрь 17'!S138+'Октябрь 17'!S138</f>
        <v>217</v>
      </c>
      <c r="T138" s="17">
        <f>'Январь 17'!T108+'Февраль 17'!T108+'Март 17'!T108+'Апрель 17'!T108+'Май 17'!T111+'Июнь 17'!T112+'Июль 17'!T112+'Август 17'!T135+'Сентябрь 17'!T138+'Октябрь 17'!T138</f>
        <v>41</v>
      </c>
      <c r="U138" s="17">
        <f>'Январь 17'!U108+'Февраль 17'!U108+'Март 17'!U108+'Апрель 17'!U108+'Май 17'!U111+'Июнь 17'!U112+'Июль 17'!U112+'Август 17'!U135+'Сентябрь 17'!U138+'Октябрь 17'!U138</f>
        <v>96</v>
      </c>
      <c r="V138" s="17">
        <f>'Январь 17'!V108+'Февраль 17'!V108+'Март 17'!V108+'Апрель 17'!V108+'Май 17'!V111+'Июнь 17'!V112+'Июль 17'!V112+'Август 17'!V135+'Сентябрь 17'!V138+'Октябрь 17'!V138</f>
        <v>68</v>
      </c>
    </row>
    <row r="139" spans="1:22" ht="31.5" customHeight="1" x14ac:dyDescent="0.25">
      <c r="A139" s="8">
        <v>89</v>
      </c>
      <c r="B139" s="23" t="s">
        <v>150</v>
      </c>
      <c r="C139" s="17">
        <f t="shared" si="25"/>
        <v>259</v>
      </c>
      <c r="D139" s="17">
        <f>'Январь 17'!D109+'Февраль 17'!D109+'Март 17'!D109+'Апрель 17'!D109+'Май 17'!D112+'Июнь 17'!D113+'Июль 17'!D113+'Август 17'!D136+'Сентябрь 17'!D139+'Октябрь 17'!D139</f>
        <v>25</v>
      </c>
      <c r="E139" s="17">
        <f>'Январь 17'!E109+'Февраль 17'!E109+'Март 17'!E109+'Апрель 17'!E109+'Май 17'!E112+'Июнь 17'!E113+'Июль 17'!E113+'Август 17'!E136+'Сентябрь 17'!E139+'Октябрь 17'!E139</f>
        <v>1</v>
      </c>
      <c r="F139" s="17">
        <f>'Январь 17'!F109+'Февраль 17'!F109+'Март 17'!F109+'Апрель 17'!F109+'Май 17'!F112+'Июнь 17'!F113+'Июль 17'!F113+'Август 17'!F136+'Сентябрь 17'!F139+'Октябрь 17'!F139</f>
        <v>0</v>
      </c>
      <c r="G139" s="17">
        <f>'Январь 17'!G109+'Февраль 17'!G109+'Март 17'!G109+'Апрель 17'!G109+'Май 17'!G112+'Июнь 17'!G113+'Июль 17'!G113+'Август 17'!G136+'Сентябрь 17'!G139+'Октябрь 17'!G139</f>
        <v>0</v>
      </c>
      <c r="H139" s="17">
        <f>'Январь 17'!H109+'Февраль 17'!H109+'Март 17'!H109+'Апрель 17'!H109+'Май 17'!H112+'Июнь 17'!H113+'Июль 17'!H113+'Август 17'!H136+'Сентябрь 17'!H139+'Октябрь 17'!H139</f>
        <v>0</v>
      </c>
      <c r="I139" s="17">
        <f>'Январь 17'!I109+'Февраль 17'!I109+'Март 17'!I109+'Апрель 17'!I109+'Май 17'!I112+'Июнь 17'!I113+'Июль 17'!I113+'Август 17'!I136+'Сентябрь 17'!I139+'Октябрь 17'!I139</f>
        <v>0</v>
      </c>
      <c r="J139" s="17">
        <f>'Январь 17'!J109+'Февраль 17'!J109+'Март 17'!J109+'Апрель 17'!J109+'Май 17'!J112+'Июнь 17'!J113+'Июль 17'!J113+'Август 17'!J136+'Сентябрь 17'!J139+'Октябрь 17'!J139</f>
        <v>15</v>
      </c>
      <c r="K139" s="17">
        <f>'Январь 17'!K109+'Февраль 17'!K109+'Март 17'!K109+'Апрель 17'!K109+'Май 17'!K112+'Июнь 17'!K113+'Июль 17'!K113+'Август 17'!K136+'Сентябрь 17'!K139+'Октябрь 17'!K139</f>
        <v>17</v>
      </c>
      <c r="L139" s="17">
        <f>'Январь 17'!L109+'Февраль 17'!L109+'Март 17'!L109+'Апрель 17'!L109+'Май 17'!L112+'Июнь 17'!L113+'Июль 17'!L113+'Август 17'!L136+'Сентябрь 17'!L139+'Октябрь 17'!L139</f>
        <v>16</v>
      </c>
      <c r="M139" s="17">
        <f>'Январь 17'!M109+'Февраль 17'!M109+'Март 17'!M109+'Апрель 17'!M109+'Май 17'!M112+'Июнь 17'!M113+'Июль 17'!M113+'Август 17'!M136+'Сентябрь 17'!M139+'Октябрь 17'!M139</f>
        <v>22</v>
      </c>
      <c r="N139" s="17">
        <f>'Январь 17'!N109+'Февраль 17'!N109+'Март 17'!N109+'Апрель 17'!N109+'Май 17'!N112+'Июнь 17'!N113+'Июль 17'!N113+'Август 17'!N136+'Сентябрь 17'!N139+'Октябрь 17'!N139</f>
        <v>0</v>
      </c>
      <c r="O139" s="17">
        <f>'Январь 17'!O109+'Февраль 17'!O109+'Март 17'!O109+'Апрель 17'!O109+'Май 17'!O112+'Июнь 17'!O113+'Июль 17'!O113+'Август 17'!O136+'Сентябрь 17'!O139+'Октябрь 17'!O139</f>
        <v>0</v>
      </c>
      <c r="P139" s="17">
        <f>'Январь 17'!P109+'Февраль 17'!P109+'Март 17'!P109+'Апрель 17'!P109+'Май 17'!P112+'Июнь 17'!P113+'Июль 17'!P113+'Август 17'!P136+'Сентябрь 17'!P139+'Октябрь 17'!P139</f>
        <v>68</v>
      </c>
      <c r="Q139" s="17">
        <f>'Январь 17'!Q109+'Февраль 17'!Q109+'Март 17'!Q109+'Апрель 17'!Q109+'Май 17'!Q112+'Июнь 17'!Q113+'Июль 17'!Q113+'Август 17'!Q136+'Сентябрь 17'!Q139+'Октябрь 17'!Q139</f>
        <v>6</v>
      </c>
      <c r="R139" s="17">
        <f>'Январь 17'!R109+'Февраль 17'!R109+'Март 17'!R109+'Апрель 17'!R109+'Май 17'!R112+'Июнь 17'!R113+'Июль 17'!R113+'Август 17'!R136+'Сентябрь 17'!R139+'Октябрь 17'!R139</f>
        <v>3</v>
      </c>
      <c r="S139" s="17">
        <f>'Январь 17'!S109+'Февраль 17'!S109+'Март 17'!S109+'Апрель 17'!S109+'Май 17'!S112+'Июнь 17'!S113+'Июль 17'!S113+'Август 17'!S136+'Сентябрь 17'!S139+'Октябрь 17'!S139</f>
        <v>20</v>
      </c>
      <c r="T139" s="17">
        <f>'Январь 17'!T109+'Февраль 17'!T109+'Март 17'!T109+'Апрель 17'!T109+'Май 17'!T112+'Июнь 17'!T113+'Июль 17'!T113+'Август 17'!T136+'Сентябрь 17'!T139+'Октябрь 17'!T139</f>
        <v>7</v>
      </c>
      <c r="U139" s="17">
        <f>'Январь 17'!U109+'Февраль 17'!U109+'Март 17'!U109+'Апрель 17'!U109+'Май 17'!U112+'Июнь 17'!U113+'Июль 17'!U113+'Август 17'!U136+'Сентябрь 17'!U139+'Октябрь 17'!U139</f>
        <v>16</v>
      </c>
      <c r="V139" s="17">
        <f>'Январь 17'!V109+'Февраль 17'!V109+'Март 17'!V109+'Апрель 17'!V109+'Май 17'!V112+'Июнь 17'!V113+'Июль 17'!V113+'Август 17'!V136+'Сентябрь 17'!V139+'Октябрь 17'!V139</f>
        <v>43</v>
      </c>
    </row>
    <row r="140" spans="1:22" ht="43.5" customHeight="1" x14ac:dyDescent="0.25">
      <c r="A140" s="8">
        <v>90</v>
      </c>
      <c r="B140" s="23" t="s">
        <v>151</v>
      </c>
      <c r="C140" s="17">
        <f t="shared" si="25"/>
        <v>121</v>
      </c>
      <c r="D140" s="17">
        <f>'Январь 17'!D110+'Февраль 17'!D110+'Март 17'!D110+'Апрель 17'!D110+'Май 17'!D113+'Июнь 17'!D114+'Июль 17'!D114+'Август 17'!D137+'Сентябрь 17'!D140+'Октябрь 17'!D140</f>
        <v>3</v>
      </c>
      <c r="E140" s="17">
        <f>'Январь 17'!E110+'Февраль 17'!E110+'Март 17'!E110+'Апрель 17'!E110+'Май 17'!E113+'Июнь 17'!E114+'Июль 17'!E114+'Август 17'!E137+'Сентябрь 17'!E140+'Октябрь 17'!E140</f>
        <v>4</v>
      </c>
      <c r="F140" s="17">
        <f>'Январь 17'!F110+'Февраль 17'!F110+'Март 17'!F110+'Апрель 17'!F110+'Май 17'!F113+'Июнь 17'!F114+'Июль 17'!F114+'Август 17'!F137+'Сентябрь 17'!F140+'Октябрь 17'!F140</f>
        <v>14</v>
      </c>
      <c r="G140" s="17">
        <f>'Январь 17'!G110+'Февраль 17'!G110+'Март 17'!G110+'Апрель 17'!G110+'Май 17'!G113+'Июнь 17'!G114+'Июль 17'!G114+'Август 17'!G137+'Сентябрь 17'!G140+'Октябрь 17'!G140</f>
        <v>0</v>
      </c>
      <c r="H140" s="17">
        <f>'Январь 17'!H110+'Февраль 17'!H110+'Март 17'!H110+'Апрель 17'!H110+'Май 17'!H113+'Июнь 17'!H114+'Июль 17'!H114+'Август 17'!H137+'Сентябрь 17'!H140+'Октябрь 17'!H140</f>
        <v>1</v>
      </c>
      <c r="I140" s="17">
        <f>'Январь 17'!I110+'Февраль 17'!I110+'Март 17'!I110+'Апрель 17'!I110+'Май 17'!I113+'Июнь 17'!I114+'Июль 17'!I114+'Август 17'!I137+'Сентябрь 17'!I140+'Октябрь 17'!I140</f>
        <v>0</v>
      </c>
      <c r="J140" s="17">
        <f>'Январь 17'!J110+'Февраль 17'!J110+'Март 17'!J110+'Апрель 17'!J110+'Май 17'!J113+'Июнь 17'!J114+'Июль 17'!J114+'Август 17'!J137+'Сентябрь 17'!J140+'Октябрь 17'!J140</f>
        <v>4</v>
      </c>
      <c r="K140" s="17">
        <f>'Январь 17'!K110+'Февраль 17'!K110+'Март 17'!K110+'Апрель 17'!K110+'Май 17'!K113+'Июнь 17'!K114+'Июль 17'!K114+'Август 17'!K137+'Сентябрь 17'!K140+'Октябрь 17'!K140</f>
        <v>9</v>
      </c>
      <c r="L140" s="17">
        <f>'Январь 17'!L110+'Февраль 17'!L110+'Март 17'!L110+'Апрель 17'!L110+'Май 17'!L113+'Июнь 17'!L114+'Июль 17'!L114+'Август 17'!L137+'Сентябрь 17'!L140+'Октябрь 17'!L140</f>
        <v>8</v>
      </c>
      <c r="M140" s="17">
        <f>'Январь 17'!M110+'Февраль 17'!M110+'Март 17'!M110+'Апрель 17'!M110+'Май 17'!M113+'Июнь 17'!M114+'Июль 17'!M114+'Август 17'!M137+'Сентябрь 17'!M140+'Октябрь 17'!M140</f>
        <v>1</v>
      </c>
      <c r="N140" s="17">
        <f>'Январь 17'!N110+'Февраль 17'!N110+'Март 17'!N110+'Апрель 17'!N110+'Май 17'!N113+'Июнь 17'!N114+'Июль 17'!N114+'Август 17'!N137+'Сентябрь 17'!N140+'Октябрь 17'!N140</f>
        <v>2</v>
      </c>
      <c r="O140" s="17">
        <f>'Январь 17'!O110+'Февраль 17'!O110+'Март 17'!O110+'Апрель 17'!O110+'Май 17'!O113+'Июнь 17'!O114+'Июль 17'!O114+'Август 17'!O137+'Сентябрь 17'!O140+'Октябрь 17'!O140</f>
        <v>0</v>
      </c>
      <c r="P140" s="17">
        <f>'Январь 17'!P110+'Февраль 17'!P110+'Март 17'!P110+'Апрель 17'!P110+'Май 17'!P113+'Июнь 17'!P114+'Июль 17'!P114+'Август 17'!P137+'Сентябрь 17'!P140+'Октябрь 17'!P140</f>
        <v>18</v>
      </c>
      <c r="Q140" s="17">
        <f>'Январь 17'!Q110+'Февраль 17'!Q110+'Март 17'!Q110+'Апрель 17'!Q110+'Май 17'!Q113+'Июнь 17'!Q114+'Июль 17'!Q114+'Август 17'!Q137+'Сентябрь 17'!Q140+'Октябрь 17'!Q140</f>
        <v>3</v>
      </c>
      <c r="R140" s="17">
        <f>'Январь 17'!R110+'Февраль 17'!R110+'Март 17'!R110+'Апрель 17'!R110+'Май 17'!R113+'Июнь 17'!R114+'Июль 17'!R114+'Август 17'!R137+'Сентябрь 17'!R140+'Октябрь 17'!R140</f>
        <v>5</v>
      </c>
      <c r="S140" s="17">
        <f>'Январь 17'!S110+'Февраль 17'!S110+'Март 17'!S110+'Апрель 17'!S110+'Май 17'!S113+'Июнь 17'!S114+'Июль 17'!S114+'Август 17'!S137+'Сентябрь 17'!S140+'Октябрь 17'!S140</f>
        <v>4</v>
      </c>
      <c r="T140" s="17">
        <f>'Январь 17'!T110+'Февраль 17'!T110+'Март 17'!T110+'Апрель 17'!T110+'Май 17'!T113+'Июнь 17'!T114+'Июль 17'!T114+'Август 17'!T137+'Сентябрь 17'!T140+'Октябрь 17'!T140</f>
        <v>1</v>
      </c>
      <c r="U140" s="17">
        <f>'Январь 17'!U110+'Февраль 17'!U110+'Март 17'!U110+'Апрель 17'!U110+'Май 17'!U113+'Июнь 17'!U114+'Июль 17'!U114+'Август 17'!U137+'Сентябрь 17'!U140+'Октябрь 17'!U140</f>
        <v>14</v>
      </c>
      <c r="V140" s="17">
        <f>'Январь 17'!V110+'Февраль 17'!V110+'Март 17'!V110+'Апрель 17'!V110+'Май 17'!V113+'Июнь 17'!V114+'Июль 17'!V114+'Август 17'!V137+'Сентябрь 17'!V140+'Октябрь 17'!V140</f>
        <v>30</v>
      </c>
    </row>
    <row r="141" spans="1:22" ht="76.5" customHeight="1" x14ac:dyDescent="0.25">
      <c r="A141" s="8">
        <v>91</v>
      </c>
      <c r="B141" s="23" t="s">
        <v>152</v>
      </c>
      <c r="C141" s="17">
        <f t="shared" si="25"/>
        <v>11577</v>
      </c>
      <c r="D141" s="17">
        <f>'Январь 17'!D111+'Февраль 17'!D111+'Март 17'!D111+'Апрель 17'!D111+'Май 17'!D114+'Июнь 17'!D115+'Июль 17'!D115+'Август 17'!D138+'Сентябрь 17'!D141+'Октябрь 17'!D141</f>
        <v>560</v>
      </c>
      <c r="E141" s="17">
        <f>'Январь 17'!E111+'Февраль 17'!E111+'Март 17'!E111+'Апрель 17'!E111+'Май 17'!E114+'Июнь 17'!E115+'Июль 17'!E115+'Август 17'!E138+'Сентябрь 17'!E141+'Октябрь 17'!E141</f>
        <v>70</v>
      </c>
      <c r="F141" s="17">
        <f>'Январь 17'!F111+'Февраль 17'!F111+'Март 17'!F111+'Апрель 17'!F111+'Май 17'!F114+'Июнь 17'!F115+'Июль 17'!F115+'Август 17'!F138+'Сентябрь 17'!F141+'Октябрь 17'!F141</f>
        <v>73</v>
      </c>
      <c r="G141" s="17">
        <f>'Январь 17'!G111+'Февраль 17'!G111+'Март 17'!G111+'Апрель 17'!G111+'Май 17'!G114+'Июнь 17'!G115+'Июль 17'!G115+'Август 17'!G138+'Сентябрь 17'!G141+'Октябрь 17'!G141</f>
        <v>44</v>
      </c>
      <c r="H141" s="17">
        <f>'Январь 17'!H111+'Февраль 17'!H111+'Март 17'!H111+'Апрель 17'!H111+'Май 17'!H114+'Июнь 17'!H115+'Июль 17'!H115+'Август 17'!H138+'Сентябрь 17'!H141+'Октябрь 17'!H141</f>
        <v>0</v>
      </c>
      <c r="I141" s="17">
        <f>'Январь 17'!I111+'Февраль 17'!I111+'Март 17'!I111+'Апрель 17'!I111+'Май 17'!I114+'Июнь 17'!I115+'Июль 17'!I115+'Август 17'!I138+'Сентябрь 17'!I141+'Октябрь 17'!I141</f>
        <v>0</v>
      </c>
      <c r="J141" s="17">
        <f>'Январь 17'!J111+'Февраль 17'!J111+'Март 17'!J111+'Апрель 17'!J111+'Май 17'!J114+'Июнь 17'!J115+'Июль 17'!J115+'Август 17'!J138+'Сентябрь 17'!J141+'Октябрь 17'!J141</f>
        <v>1018</v>
      </c>
      <c r="K141" s="17">
        <f>'Январь 17'!K111+'Февраль 17'!K111+'Март 17'!K111+'Апрель 17'!K111+'Май 17'!K114+'Июнь 17'!K115+'Июль 17'!K115+'Август 17'!K138+'Сентябрь 17'!K141+'Октябрь 17'!K141</f>
        <v>2447</v>
      </c>
      <c r="L141" s="17">
        <f>'Январь 17'!L111+'Февраль 17'!L111+'Март 17'!L111+'Апрель 17'!L111+'Май 17'!L114+'Июнь 17'!L115+'Июль 17'!L115+'Август 17'!L138+'Сентябрь 17'!L141+'Октябрь 17'!L141</f>
        <v>887</v>
      </c>
      <c r="M141" s="17">
        <f>'Январь 17'!M111+'Февраль 17'!M111+'Март 17'!M111+'Апрель 17'!M111+'Май 17'!M114+'Июнь 17'!M115+'Июль 17'!M115+'Август 17'!M138+'Сентябрь 17'!M141+'Октябрь 17'!M141</f>
        <v>246</v>
      </c>
      <c r="N141" s="17">
        <f>'Январь 17'!N111+'Февраль 17'!N111+'Март 17'!N111+'Апрель 17'!N111+'Май 17'!N114+'Июнь 17'!N115+'Июль 17'!N115+'Август 17'!N138+'Сентябрь 17'!N141+'Октябрь 17'!N141</f>
        <v>1</v>
      </c>
      <c r="O141" s="17">
        <f>'Январь 17'!O111+'Февраль 17'!O111+'Март 17'!O111+'Апрель 17'!O111+'Май 17'!O114+'Июнь 17'!O115+'Июль 17'!O115+'Август 17'!O138+'Сентябрь 17'!O141+'Октябрь 17'!O141</f>
        <v>0</v>
      </c>
      <c r="P141" s="17">
        <f>'Январь 17'!P111+'Февраль 17'!P111+'Март 17'!P111+'Апрель 17'!P111+'Май 17'!P114+'Июнь 17'!P115+'Июль 17'!P115+'Август 17'!P138+'Сентябрь 17'!P141+'Октябрь 17'!P141</f>
        <v>3990</v>
      </c>
      <c r="Q141" s="17">
        <f>'Январь 17'!Q111+'Февраль 17'!Q111+'Март 17'!Q111+'Апрель 17'!Q111+'Май 17'!Q114+'Июнь 17'!Q115+'Июль 17'!Q115+'Август 17'!Q138+'Сентябрь 17'!Q141+'Октябрь 17'!Q141</f>
        <v>288</v>
      </c>
      <c r="R141" s="17">
        <f>'Январь 17'!R111+'Февраль 17'!R111+'Март 17'!R111+'Апрель 17'!R111+'Май 17'!R114+'Июнь 17'!R115+'Июль 17'!R115+'Август 17'!R138+'Сентябрь 17'!R141+'Октябрь 17'!R141</f>
        <v>1095</v>
      </c>
      <c r="S141" s="17">
        <f>'Январь 17'!S111+'Февраль 17'!S111+'Март 17'!S111+'Апрель 17'!S111+'Май 17'!S114+'Июнь 17'!S115+'Июль 17'!S115+'Август 17'!S138+'Сентябрь 17'!S141+'Октябрь 17'!S141</f>
        <v>385</v>
      </c>
      <c r="T141" s="17">
        <f>'Январь 17'!T111+'Февраль 17'!T111+'Март 17'!T111+'Апрель 17'!T111+'Май 17'!T114+'Июнь 17'!T115+'Июль 17'!T115+'Август 17'!T138+'Сентябрь 17'!T141+'Октябрь 17'!T141</f>
        <v>122</v>
      </c>
      <c r="U141" s="17">
        <f>'Январь 17'!U111+'Февраль 17'!U111+'Март 17'!U111+'Апрель 17'!U111+'Май 17'!U114+'Июнь 17'!U115+'Июль 17'!U115+'Август 17'!U138+'Сентябрь 17'!U141+'Октябрь 17'!U141</f>
        <v>196</v>
      </c>
      <c r="V141" s="17">
        <f>'Январь 17'!V111+'Февраль 17'!V111+'Март 17'!V111+'Апрель 17'!V111+'Май 17'!V114+'Июнь 17'!V115+'Июль 17'!V115+'Август 17'!V138+'Сентябрь 17'!V141+'Октябрь 17'!V141</f>
        <v>155</v>
      </c>
    </row>
    <row r="142" spans="1:22" ht="60.75" customHeight="1" x14ac:dyDescent="0.25">
      <c r="A142" s="8">
        <v>92</v>
      </c>
      <c r="B142" s="23" t="s">
        <v>41</v>
      </c>
      <c r="C142" s="17">
        <f t="shared" si="25"/>
        <v>8721</v>
      </c>
      <c r="D142" s="17">
        <f>'Январь 17'!D112+'Февраль 17'!D112+'Март 17'!D112+'Апрель 17'!D112+'Май 17'!D115+'Июнь 17'!D116+'Июль 17'!D116+'Август 17'!D139+'Сентябрь 17'!D142+'Октябрь 17'!D142</f>
        <v>475</v>
      </c>
      <c r="E142" s="17">
        <f>'Январь 17'!E112+'Февраль 17'!E112+'Март 17'!E112+'Апрель 17'!E112+'Май 17'!E115+'Июнь 17'!E116+'Июль 17'!E116+'Август 17'!E139+'Сентябрь 17'!E142+'Октябрь 17'!E142</f>
        <v>198</v>
      </c>
      <c r="F142" s="17">
        <f>'Январь 17'!F112+'Февраль 17'!F112+'Март 17'!F112+'Апрель 17'!F112+'Май 17'!F115+'Июнь 17'!F116+'Июль 17'!F116+'Август 17'!F139+'Сентябрь 17'!F142+'Октябрь 17'!F142</f>
        <v>453</v>
      </c>
      <c r="G142" s="17">
        <f>'Январь 17'!G112+'Февраль 17'!G112+'Март 17'!G112+'Апрель 17'!G112+'Май 17'!G115+'Июнь 17'!G116+'Июль 17'!G116+'Август 17'!G139+'Сентябрь 17'!G142+'Октябрь 17'!G142</f>
        <v>92</v>
      </c>
      <c r="H142" s="17">
        <f>'Январь 17'!H112+'Февраль 17'!H112+'Март 17'!H112+'Апрель 17'!H112+'Май 17'!H115+'Июнь 17'!H116+'Июль 17'!H116+'Август 17'!H139+'Сентябрь 17'!H142+'Октябрь 17'!H142</f>
        <v>77</v>
      </c>
      <c r="I142" s="17">
        <f>'Январь 17'!I112+'Февраль 17'!I112+'Март 17'!I112+'Апрель 17'!I112+'Май 17'!I115+'Июнь 17'!I116+'Июль 17'!I116+'Август 17'!I139+'Сентябрь 17'!I142+'Октябрь 17'!I142</f>
        <v>86</v>
      </c>
      <c r="J142" s="17">
        <f>'Январь 17'!J112+'Февраль 17'!J112+'Март 17'!J112+'Апрель 17'!J112+'Май 17'!J115+'Июнь 17'!J116+'Июль 17'!J116+'Август 17'!J139+'Сентябрь 17'!J142+'Октябрь 17'!J142</f>
        <v>386</v>
      </c>
      <c r="K142" s="17">
        <f>'Январь 17'!K112+'Февраль 17'!K112+'Март 17'!K112+'Апрель 17'!K112+'Май 17'!K115+'Июнь 17'!K116+'Июль 17'!K116+'Август 17'!K139+'Сентябрь 17'!K142+'Октябрь 17'!K142</f>
        <v>1588</v>
      </c>
      <c r="L142" s="17">
        <f>'Январь 17'!L112+'Февраль 17'!L112+'Март 17'!L112+'Апрель 17'!L112+'Май 17'!L115+'Июнь 17'!L116+'Июль 17'!L116+'Август 17'!L139+'Сентябрь 17'!L142+'Октябрь 17'!L142</f>
        <v>944</v>
      </c>
      <c r="M142" s="17">
        <f>'Январь 17'!M112+'Февраль 17'!M112+'Март 17'!M112+'Апрель 17'!M112+'Май 17'!M115+'Июнь 17'!M116+'Июль 17'!M116+'Август 17'!M139+'Сентябрь 17'!M142+'Октябрь 17'!M142</f>
        <v>623</v>
      </c>
      <c r="N142" s="17">
        <f>'Январь 17'!N112+'Февраль 17'!N112+'Март 17'!N112+'Апрель 17'!N112+'Май 17'!N115+'Июнь 17'!N116+'Июль 17'!N116+'Август 17'!N139+'Сентябрь 17'!N142+'Октябрь 17'!N142</f>
        <v>100</v>
      </c>
      <c r="O142" s="17">
        <f>'Январь 17'!O112+'Февраль 17'!O112+'Март 17'!O112+'Апрель 17'!O112+'Май 17'!O115+'Июнь 17'!O116+'Июль 17'!O116+'Август 17'!O139+'Сентябрь 17'!O142+'Октябрь 17'!O142</f>
        <v>49</v>
      </c>
      <c r="P142" s="17">
        <f>'Январь 17'!P112+'Февраль 17'!P112+'Март 17'!P112+'Апрель 17'!P112+'Май 17'!P115+'Июнь 17'!P116+'Июль 17'!P116+'Август 17'!P139+'Сентябрь 17'!P142+'Октябрь 17'!P142</f>
        <v>1319</v>
      </c>
      <c r="Q142" s="17">
        <f>'Январь 17'!Q112+'Февраль 17'!Q112+'Март 17'!Q112+'Апрель 17'!Q112+'Май 17'!Q115+'Июнь 17'!Q116+'Июль 17'!Q116+'Август 17'!Q139+'Сентябрь 17'!Q142+'Октябрь 17'!Q142</f>
        <v>310</v>
      </c>
      <c r="R142" s="17">
        <f>'Январь 17'!R112+'Февраль 17'!R112+'Март 17'!R112+'Апрель 17'!R112+'Май 17'!R115+'Июнь 17'!R116+'Июль 17'!R116+'Август 17'!R139+'Сентябрь 17'!R142+'Октябрь 17'!R142</f>
        <v>198</v>
      </c>
      <c r="S142" s="17">
        <f>'Январь 17'!S112+'Февраль 17'!S112+'Март 17'!S112+'Апрель 17'!S112+'Май 17'!S115+'Июнь 17'!S116+'Июль 17'!S116+'Август 17'!S139+'Сентябрь 17'!S142+'Октябрь 17'!S142</f>
        <v>596</v>
      </c>
      <c r="T142" s="17">
        <f>'Январь 17'!T112+'Февраль 17'!T112+'Март 17'!T112+'Апрель 17'!T112+'Май 17'!T115+'Июнь 17'!T116+'Июль 17'!T116+'Август 17'!T139+'Сентябрь 17'!T142+'Октябрь 17'!T142</f>
        <v>181</v>
      </c>
      <c r="U142" s="17">
        <f>'Январь 17'!U112+'Февраль 17'!U112+'Март 17'!U112+'Апрель 17'!U112+'Май 17'!U115+'Июнь 17'!U116+'Июль 17'!U116+'Август 17'!U139+'Сентябрь 17'!U142+'Октябрь 17'!U142</f>
        <v>607</v>
      </c>
      <c r="V142" s="17">
        <f>'Январь 17'!V112+'Февраль 17'!V112+'Март 17'!V112+'Апрель 17'!V112+'Май 17'!V115+'Июнь 17'!V116+'Июль 17'!V116+'Август 17'!V139+'Сентябрь 17'!V142+'Октябрь 17'!V142</f>
        <v>439</v>
      </c>
    </row>
    <row r="143" spans="1:22" ht="33" customHeight="1" x14ac:dyDescent="0.25">
      <c r="A143" s="8">
        <v>93</v>
      </c>
      <c r="B143" s="23" t="s">
        <v>153</v>
      </c>
      <c r="C143" s="17">
        <f t="shared" si="25"/>
        <v>3423</v>
      </c>
      <c r="D143" s="17">
        <f>'Январь 17'!D113+'Февраль 17'!D113+'Март 17'!D113+'Апрель 17'!D113+'Май 17'!D116+'Июнь 17'!D117+'Июль 17'!D117+'Август 17'!D140+'Сентябрь 17'!D143+'Октябрь 17'!D143</f>
        <v>198</v>
      </c>
      <c r="E143" s="17">
        <f>'Январь 17'!E113+'Февраль 17'!E113+'Март 17'!E113+'Апрель 17'!E113+'Май 17'!E116+'Июнь 17'!E117+'Июль 17'!E117+'Август 17'!E140+'Сентябрь 17'!E143+'Октябрь 17'!E143</f>
        <v>10</v>
      </c>
      <c r="F143" s="17">
        <f>'Январь 17'!F113+'Февраль 17'!F113+'Март 17'!F113+'Апрель 17'!F113+'Май 17'!F116+'Июнь 17'!F117+'Июль 17'!F117+'Август 17'!F140+'Сентябрь 17'!F143+'Октябрь 17'!F143</f>
        <v>3</v>
      </c>
      <c r="G143" s="17">
        <f>'Январь 17'!G113+'Февраль 17'!G113+'Март 17'!G113+'Апрель 17'!G113+'Май 17'!G116+'Июнь 17'!G117+'Июль 17'!G117+'Август 17'!G140+'Сентябрь 17'!G143+'Октябрь 17'!G143</f>
        <v>0</v>
      </c>
      <c r="H143" s="17">
        <f>'Январь 17'!H113+'Февраль 17'!H113+'Март 17'!H113+'Апрель 17'!H113+'Май 17'!H116+'Июнь 17'!H117+'Июль 17'!H117+'Август 17'!H140+'Сентябрь 17'!H143+'Октябрь 17'!H143</f>
        <v>0</v>
      </c>
      <c r="I143" s="17">
        <f>'Январь 17'!I113+'Февраль 17'!I113+'Март 17'!I113+'Апрель 17'!I113+'Май 17'!I116+'Июнь 17'!I117+'Июль 17'!I117+'Август 17'!I140+'Сентябрь 17'!I143+'Октябрь 17'!I143</f>
        <v>0</v>
      </c>
      <c r="J143" s="17">
        <f>'Январь 17'!J113+'Февраль 17'!J113+'Март 17'!J113+'Апрель 17'!J113+'Май 17'!J116+'Июнь 17'!J117+'Июль 17'!J117+'Август 17'!J140+'Сентябрь 17'!J143+'Октябрь 17'!J143</f>
        <v>109</v>
      </c>
      <c r="K143" s="17">
        <f>'Январь 17'!K113+'Февраль 17'!K113+'Март 17'!K113+'Апрель 17'!K113+'Май 17'!K116+'Июнь 17'!K117+'Июль 17'!K117+'Август 17'!K140+'Сентябрь 17'!K143+'Октябрь 17'!K143</f>
        <v>409</v>
      </c>
      <c r="L143" s="17">
        <f>'Январь 17'!L113+'Февраль 17'!L113+'Март 17'!L113+'Апрель 17'!L113+'Май 17'!L116+'Июнь 17'!L117+'Июль 17'!L117+'Август 17'!L140+'Сентябрь 17'!L143+'Октябрь 17'!L143</f>
        <v>103</v>
      </c>
      <c r="M143" s="17">
        <f>'Январь 17'!M113+'Февраль 17'!M113+'Март 17'!M113+'Апрель 17'!M113+'Май 17'!M116+'Июнь 17'!M117+'Июль 17'!M117+'Август 17'!M140+'Сентябрь 17'!M143+'Октябрь 17'!M143</f>
        <v>69</v>
      </c>
      <c r="N143" s="17">
        <f>'Январь 17'!N113+'Февраль 17'!N113+'Март 17'!N113+'Апрель 17'!N113+'Май 17'!N116+'Июнь 17'!N117+'Июль 17'!N117+'Август 17'!N140+'Сентябрь 17'!N143+'Октябрь 17'!N143</f>
        <v>1</v>
      </c>
      <c r="O143" s="17">
        <f>'Январь 17'!O113+'Февраль 17'!O113+'Март 17'!O113+'Апрель 17'!O113+'Май 17'!O116+'Июнь 17'!O117+'Июль 17'!O117+'Август 17'!O140+'Сентябрь 17'!O143+'Октябрь 17'!O143</f>
        <v>0</v>
      </c>
      <c r="P143" s="17">
        <f>'Январь 17'!P113+'Февраль 17'!P113+'Март 17'!P113+'Апрель 17'!P113+'Май 17'!P116+'Июнь 17'!P117+'Июль 17'!P117+'Август 17'!P140+'Сентябрь 17'!P143+'Октябрь 17'!P143</f>
        <v>892</v>
      </c>
      <c r="Q143" s="17">
        <f>'Январь 17'!Q113+'Февраль 17'!Q113+'Март 17'!Q113+'Апрель 17'!Q113+'Май 17'!Q116+'Июнь 17'!Q117+'Июль 17'!Q117+'Август 17'!Q140+'Сентябрь 17'!Q143+'Октябрь 17'!Q143</f>
        <v>327</v>
      </c>
      <c r="R143" s="17">
        <f>'Январь 17'!R113+'Февраль 17'!R113+'Март 17'!R113+'Апрель 17'!R113+'Май 17'!R116+'Июнь 17'!R117+'Июль 17'!R117+'Август 17'!R140+'Сентябрь 17'!R143+'Октябрь 17'!R143</f>
        <v>50</v>
      </c>
      <c r="S143" s="17">
        <f>'Январь 17'!S113+'Февраль 17'!S113+'Март 17'!S113+'Апрель 17'!S113+'Май 17'!S116+'Июнь 17'!S117+'Июль 17'!S117+'Август 17'!S140+'Сентябрь 17'!S143+'Октябрь 17'!S143</f>
        <v>395</v>
      </c>
      <c r="T143" s="17">
        <f>'Январь 17'!T113+'Февраль 17'!T113+'Март 17'!T113+'Апрель 17'!T113+'Май 17'!T116+'Июнь 17'!T117+'Июль 17'!T117+'Август 17'!T140+'Сентябрь 17'!T143+'Октябрь 17'!T143</f>
        <v>166</v>
      </c>
      <c r="U143" s="17">
        <f>'Январь 17'!U113+'Февраль 17'!U113+'Март 17'!U113+'Апрель 17'!U113+'Май 17'!U116+'Июнь 17'!U117+'Июль 17'!U117+'Август 17'!U140+'Сентябрь 17'!U143+'Октябрь 17'!U143</f>
        <v>463</v>
      </c>
      <c r="V143" s="17">
        <f>'Январь 17'!V113+'Февраль 17'!V113+'Март 17'!V113+'Апрель 17'!V113+'Май 17'!V116+'Июнь 17'!V117+'Июль 17'!V117+'Август 17'!V140+'Сентябрь 17'!V143+'Октябрь 17'!V143</f>
        <v>228</v>
      </c>
    </row>
    <row r="144" spans="1:22" ht="42.75" customHeight="1" x14ac:dyDescent="0.25">
      <c r="A144" s="8">
        <v>94</v>
      </c>
      <c r="B144" s="23" t="s">
        <v>154</v>
      </c>
      <c r="C144" s="17">
        <f t="shared" si="25"/>
        <v>2489</v>
      </c>
      <c r="D144" s="17">
        <f>'Январь 17'!D114+'Февраль 17'!D114+'Март 17'!D114+'Апрель 17'!D114+'Май 17'!D117+'Июнь 17'!D118+'Июль 17'!D118+'Август 17'!D141+'Сентябрь 17'!D144+'Октябрь 17'!D144</f>
        <v>101</v>
      </c>
      <c r="E144" s="17">
        <f>'Январь 17'!E114+'Февраль 17'!E114+'Март 17'!E114+'Апрель 17'!E114+'Май 17'!E117+'Июнь 17'!E118+'Июль 17'!E118+'Август 17'!E141+'Сентябрь 17'!E144+'Октябрь 17'!E144</f>
        <v>3</v>
      </c>
      <c r="F144" s="17">
        <f>'Январь 17'!F114+'Февраль 17'!F114+'Март 17'!F114+'Апрель 17'!F114+'Май 17'!F117+'Июнь 17'!F118+'Июль 17'!F118+'Август 17'!F141+'Сентябрь 17'!F144+'Октябрь 17'!F144</f>
        <v>4</v>
      </c>
      <c r="G144" s="17">
        <f>'Январь 17'!G114+'Февраль 17'!G114+'Март 17'!G114+'Апрель 17'!G114+'Май 17'!G117+'Июнь 17'!G118+'Июль 17'!G118+'Август 17'!G141+'Сентябрь 17'!G144+'Октябрь 17'!G144</f>
        <v>4</v>
      </c>
      <c r="H144" s="17">
        <f>'Январь 17'!H114+'Февраль 17'!H114+'Март 17'!H114+'Апрель 17'!H114+'Май 17'!H117+'Июнь 17'!H118+'Июль 17'!H118+'Август 17'!H141+'Сентябрь 17'!H144+'Октябрь 17'!H144</f>
        <v>0</v>
      </c>
      <c r="I144" s="17">
        <f>'Январь 17'!I114+'Февраль 17'!I114+'Март 17'!I114+'Апрель 17'!I114+'Май 17'!I117+'Июнь 17'!I118+'Июль 17'!I118+'Август 17'!I141+'Сентябрь 17'!I144+'Октябрь 17'!I144</f>
        <v>0</v>
      </c>
      <c r="J144" s="17">
        <f>'Январь 17'!J114+'Февраль 17'!J114+'Март 17'!J114+'Апрель 17'!J114+'Май 17'!J117+'Июнь 17'!J118+'Июль 17'!J118+'Август 17'!J141+'Сентябрь 17'!J144+'Октябрь 17'!J144</f>
        <v>13</v>
      </c>
      <c r="K144" s="17">
        <f>'Январь 17'!K114+'Февраль 17'!K114+'Март 17'!K114+'Апрель 17'!K114+'Май 17'!K117+'Июнь 17'!K118+'Июль 17'!K118+'Август 17'!K141+'Сентябрь 17'!K144+'Октябрь 17'!K144</f>
        <v>149</v>
      </c>
      <c r="L144" s="17">
        <f>'Январь 17'!L114+'Февраль 17'!L114+'Март 17'!L114+'Апрель 17'!L114+'Май 17'!L117+'Июнь 17'!L118+'Июль 17'!L118+'Август 17'!L141+'Сентябрь 17'!L144+'Октябрь 17'!L144</f>
        <v>60</v>
      </c>
      <c r="M144" s="17">
        <f>'Январь 17'!M114+'Февраль 17'!M114+'Март 17'!M114+'Апрель 17'!M114+'Май 17'!M117+'Июнь 17'!M118+'Июль 17'!M118+'Август 17'!M141+'Сентябрь 17'!M144+'Октябрь 17'!M144</f>
        <v>111</v>
      </c>
      <c r="N144" s="17">
        <f>'Январь 17'!N114+'Февраль 17'!N114+'Март 17'!N114+'Апрель 17'!N114+'Май 17'!N117+'Июнь 17'!N118+'Июль 17'!N118+'Август 17'!N141+'Сентябрь 17'!N144+'Октябрь 17'!N144</f>
        <v>1</v>
      </c>
      <c r="O144" s="17">
        <f>'Январь 17'!O114+'Февраль 17'!O114+'Март 17'!O114+'Апрель 17'!O114+'Май 17'!O117+'Июнь 17'!O118+'Июль 17'!O118+'Август 17'!O141+'Сентябрь 17'!O144+'Октябрь 17'!O144</f>
        <v>0</v>
      </c>
      <c r="P144" s="17">
        <f>'Январь 17'!P114+'Февраль 17'!P114+'Март 17'!P114+'Апрель 17'!P114+'Май 17'!P117+'Июнь 17'!P118+'Июль 17'!P118+'Август 17'!P141+'Сентябрь 17'!P144+'Октябрь 17'!P144</f>
        <v>992</v>
      </c>
      <c r="Q144" s="17">
        <f>'Январь 17'!Q114+'Февраль 17'!Q114+'Март 17'!Q114+'Апрель 17'!Q114+'Май 17'!Q117+'Июнь 17'!Q118+'Июль 17'!Q118+'Август 17'!Q141+'Сентябрь 17'!Q144+'Октябрь 17'!Q144</f>
        <v>464</v>
      </c>
      <c r="R144" s="17">
        <f>'Январь 17'!R114+'Февраль 17'!R114+'Март 17'!R114+'Апрель 17'!R114+'Май 17'!R117+'Июнь 17'!R118+'Июль 17'!R118+'Август 17'!R141+'Сентябрь 17'!R144+'Октябрь 17'!R144</f>
        <v>37</v>
      </c>
      <c r="S144" s="17">
        <f>'Январь 17'!S114+'Февраль 17'!S114+'Март 17'!S114+'Апрель 17'!S114+'Май 17'!S117+'Июнь 17'!S118+'Июль 17'!S118+'Август 17'!S141+'Сентябрь 17'!S144+'Октябрь 17'!S144</f>
        <v>47</v>
      </c>
      <c r="T144" s="17">
        <f>'Январь 17'!T114+'Февраль 17'!T114+'Март 17'!T114+'Апрель 17'!T114+'Май 17'!T117+'Июнь 17'!T118+'Июль 17'!T118+'Август 17'!T141+'Сентябрь 17'!T144+'Октябрь 17'!T144</f>
        <v>72</v>
      </c>
      <c r="U144" s="17">
        <f>'Январь 17'!U114+'Февраль 17'!U114+'Март 17'!U114+'Апрель 17'!U114+'Май 17'!U117+'Июнь 17'!U118+'Июль 17'!U118+'Август 17'!U141+'Сентябрь 17'!U144+'Октябрь 17'!U144</f>
        <v>167</v>
      </c>
      <c r="V144" s="17">
        <f>'Январь 17'!V114+'Февраль 17'!V114+'Март 17'!V114+'Апрель 17'!V114+'Май 17'!V117+'Июнь 17'!V118+'Июль 17'!V118+'Август 17'!V141+'Сентябрь 17'!V144+'Октябрь 17'!V144</f>
        <v>264</v>
      </c>
    </row>
    <row r="145" spans="1:22" ht="92.25" customHeight="1" x14ac:dyDescent="0.25">
      <c r="A145" s="8">
        <v>95</v>
      </c>
      <c r="B145" s="23" t="s">
        <v>155</v>
      </c>
      <c r="C145" s="17">
        <f t="shared" si="25"/>
        <v>926</v>
      </c>
      <c r="D145" s="17">
        <f>'Январь 17'!D115+'Февраль 17'!D115+'Март 17'!D115+'Апрель 17'!D115+'Май 17'!D118+'Июнь 17'!D119+'Июль 17'!D119+'Август 17'!D142+'Сентябрь 17'!D145+'Октябрь 17'!D145</f>
        <v>7</v>
      </c>
      <c r="E145" s="17">
        <f>'Январь 17'!E115+'Февраль 17'!E115+'Март 17'!E115+'Апрель 17'!E115+'Май 17'!E118+'Июнь 17'!E119+'Июль 17'!E119+'Август 17'!E142+'Сентябрь 17'!E145+'Октябрь 17'!E145</f>
        <v>53</v>
      </c>
      <c r="F145" s="17">
        <f>'Январь 17'!F115+'Февраль 17'!F115+'Март 17'!F115+'Апрель 17'!F115+'Май 17'!F118+'Июнь 17'!F119+'Июль 17'!F119+'Август 17'!F142+'Сентябрь 17'!F145+'Октябрь 17'!F145</f>
        <v>22</v>
      </c>
      <c r="G145" s="17">
        <f>'Январь 17'!G115+'Февраль 17'!G115+'Март 17'!G115+'Апрель 17'!G115+'Май 17'!G118+'Июнь 17'!G119+'Июль 17'!G119+'Август 17'!G142+'Сентябрь 17'!G145+'Октябрь 17'!G145</f>
        <v>14</v>
      </c>
      <c r="H145" s="17">
        <f>'Январь 17'!H115+'Февраль 17'!H115+'Март 17'!H115+'Апрель 17'!H115+'Май 17'!H118+'Июнь 17'!H119+'Июль 17'!H119+'Август 17'!H142+'Сентябрь 17'!H145+'Октябрь 17'!H145</f>
        <v>4</v>
      </c>
      <c r="I145" s="17">
        <f>'Январь 17'!I115+'Февраль 17'!I115+'Март 17'!I115+'Апрель 17'!I115+'Май 17'!I118+'Июнь 17'!I119+'Июль 17'!I119+'Август 17'!I142+'Сентябрь 17'!I145+'Октябрь 17'!I145</f>
        <v>6</v>
      </c>
      <c r="J145" s="17">
        <f>'Январь 17'!J115+'Февраль 17'!J115+'Март 17'!J115+'Апрель 17'!J115+'Май 17'!J118+'Июнь 17'!J119+'Июль 17'!J119+'Август 17'!J142+'Сентябрь 17'!J145+'Октябрь 17'!J145</f>
        <v>30</v>
      </c>
      <c r="K145" s="17">
        <f>'Январь 17'!K115+'Февраль 17'!K115+'Март 17'!K115+'Апрель 17'!K115+'Май 17'!K118+'Июнь 17'!K119+'Июль 17'!K119+'Август 17'!K142+'Сентябрь 17'!K145+'Октябрь 17'!K145</f>
        <v>117</v>
      </c>
      <c r="L145" s="17">
        <f>'Январь 17'!L115+'Февраль 17'!L115+'Март 17'!L115+'Апрель 17'!L115+'Май 17'!L118+'Июнь 17'!L119+'Июль 17'!L119+'Август 17'!L142+'Сентябрь 17'!L145+'Октябрь 17'!L145</f>
        <v>33</v>
      </c>
      <c r="M145" s="17">
        <f>'Январь 17'!M115+'Февраль 17'!M115+'Март 17'!M115+'Апрель 17'!M115+'Май 17'!M118+'Июнь 17'!M119+'Июль 17'!M119+'Август 17'!M142+'Сентябрь 17'!M145+'Октябрь 17'!M145</f>
        <v>105</v>
      </c>
      <c r="N145" s="17">
        <f>'Январь 17'!N115+'Февраль 17'!N115+'Март 17'!N115+'Апрель 17'!N115+'Май 17'!N118+'Июнь 17'!N119+'Июль 17'!N119+'Август 17'!N142+'Сентябрь 17'!N145+'Октябрь 17'!N145</f>
        <v>7</v>
      </c>
      <c r="O145" s="17">
        <f>'Январь 17'!O115+'Февраль 17'!O115+'Март 17'!O115+'Апрель 17'!O115+'Май 17'!O118+'Июнь 17'!O119+'Июль 17'!O119+'Август 17'!O142+'Сентябрь 17'!O145+'Октябрь 17'!O145</f>
        <v>2</v>
      </c>
      <c r="P145" s="17">
        <f>'Январь 17'!P115+'Февраль 17'!P115+'Март 17'!P115+'Апрель 17'!P115+'Май 17'!P118+'Июнь 17'!P119+'Июль 17'!P119+'Август 17'!P142+'Сентябрь 17'!P145+'Октябрь 17'!P145</f>
        <v>197</v>
      </c>
      <c r="Q145" s="17">
        <f>'Январь 17'!Q115+'Февраль 17'!Q115+'Март 17'!Q115+'Апрель 17'!Q115+'Май 17'!Q118+'Июнь 17'!Q119+'Июль 17'!Q119+'Август 17'!Q142+'Сентябрь 17'!Q145+'Октябрь 17'!Q145</f>
        <v>9</v>
      </c>
      <c r="R145" s="17">
        <f>'Январь 17'!R115+'Февраль 17'!R115+'Март 17'!R115+'Апрель 17'!R115+'Май 17'!R118+'Июнь 17'!R119+'Июль 17'!R119+'Август 17'!R142+'Сентябрь 17'!R145+'Октябрь 17'!R145</f>
        <v>17</v>
      </c>
      <c r="S145" s="17">
        <f>'Январь 17'!S115+'Февраль 17'!S115+'Март 17'!S115+'Апрель 17'!S115+'Май 17'!S118+'Июнь 17'!S119+'Июль 17'!S119+'Август 17'!S142+'Сентябрь 17'!S145+'Октябрь 17'!S145</f>
        <v>22</v>
      </c>
      <c r="T145" s="17">
        <f>'Январь 17'!T115+'Февраль 17'!T115+'Март 17'!T115+'Апрель 17'!T115+'Май 17'!T118+'Июнь 17'!T119+'Июль 17'!T119+'Август 17'!T142+'Сентябрь 17'!T145+'Октябрь 17'!T145</f>
        <v>41</v>
      </c>
      <c r="U145" s="17">
        <f>'Январь 17'!U115+'Февраль 17'!U115+'Март 17'!U115+'Апрель 17'!U115+'Май 17'!U118+'Июнь 17'!U119+'Июль 17'!U119+'Август 17'!U142+'Сентябрь 17'!U145+'Октябрь 17'!U145</f>
        <v>143</v>
      </c>
      <c r="V145" s="17">
        <f>'Январь 17'!V115+'Февраль 17'!V115+'Март 17'!V115+'Апрель 17'!V115+'Май 17'!V118+'Июнь 17'!V119+'Июль 17'!V119+'Август 17'!V142+'Сентябрь 17'!V145+'Октябрь 17'!V145</f>
        <v>97</v>
      </c>
    </row>
    <row r="146" spans="1:22" ht="50.25" customHeight="1" x14ac:dyDescent="0.25">
      <c r="A146" s="8">
        <v>96</v>
      </c>
      <c r="B146" s="23" t="s">
        <v>156</v>
      </c>
      <c r="C146" s="17">
        <f t="shared" si="25"/>
        <v>111</v>
      </c>
      <c r="D146" s="17">
        <f>'Январь 17'!D116+'Февраль 17'!D116+'Март 17'!D116+'Апрель 17'!D116+'Май 17'!D119+'Июнь 17'!D120+'Июль 17'!D120+'Август 17'!D143+'Сентябрь 17'!D146+'Октябрь 17'!D146</f>
        <v>0</v>
      </c>
      <c r="E146" s="17">
        <f>'Январь 17'!E116+'Февраль 17'!E116+'Март 17'!E116+'Апрель 17'!E116+'Май 17'!E119+'Июнь 17'!E120+'Июль 17'!E120+'Август 17'!E143+'Сентябрь 17'!E146+'Октябрь 17'!E146</f>
        <v>1</v>
      </c>
      <c r="F146" s="17">
        <f>'Январь 17'!F116+'Февраль 17'!F116+'Март 17'!F116+'Апрель 17'!F116+'Май 17'!F119+'Июнь 17'!F120+'Июль 17'!F120+'Август 17'!F143+'Сентябрь 17'!F146+'Октябрь 17'!F146</f>
        <v>1</v>
      </c>
      <c r="G146" s="17">
        <f>'Январь 17'!G116+'Февраль 17'!G116+'Март 17'!G116+'Апрель 17'!G116+'Май 17'!G119+'Июнь 17'!G120+'Июль 17'!G120+'Август 17'!G143+'Сентябрь 17'!G146+'Октябрь 17'!G146</f>
        <v>4</v>
      </c>
      <c r="H146" s="17">
        <f>'Январь 17'!H116+'Февраль 17'!H116+'Март 17'!H116+'Апрель 17'!H116+'Май 17'!H119+'Июнь 17'!H120+'Июль 17'!H120+'Август 17'!H143+'Сентябрь 17'!H146+'Октябрь 17'!H146</f>
        <v>0</v>
      </c>
      <c r="I146" s="17">
        <f>'Январь 17'!I116+'Февраль 17'!I116+'Март 17'!I116+'Апрель 17'!I116+'Май 17'!I119+'Июнь 17'!I120+'Июль 17'!I120+'Август 17'!I143+'Сентябрь 17'!I146+'Октябрь 17'!I146</f>
        <v>0</v>
      </c>
      <c r="J146" s="17">
        <f>'Январь 17'!J116+'Февраль 17'!J116+'Март 17'!J116+'Апрель 17'!J116+'Май 17'!J119+'Июнь 17'!J120+'Июль 17'!J120+'Август 17'!J143+'Сентябрь 17'!J146+'Октябрь 17'!J146</f>
        <v>6</v>
      </c>
      <c r="K146" s="17">
        <f>'Январь 17'!K116+'Февраль 17'!K116+'Март 17'!K116+'Апрель 17'!K116+'Май 17'!K119+'Июнь 17'!K120+'Июль 17'!K120+'Август 17'!K143+'Сентябрь 17'!K146+'Октябрь 17'!K146</f>
        <v>20</v>
      </c>
      <c r="L146" s="17">
        <f>'Январь 17'!L116+'Февраль 17'!L116+'Март 17'!L116+'Апрель 17'!L116+'Май 17'!L119+'Июнь 17'!L120+'Июль 17'!L120+'Август 17'!L143+'Сентябрь 17'!L146+'Октябрь 17'!L146</f>
        <v>7</v>
      </c>
      <c r="M146" s="17">
        <f>'Январь 17'!M116+'Февраль 17'!M116+'Март 17'!M116+'Апрель 17'!M116+'Май 17'!M119+'Июнь 17'!M120+'Июль 17'!M120+'Август 17'!M143+'Сентябрь 17'!M146+'Октябрь 17'!M146</f>
        <v>10</v>
      </c>
      <c r="N146" s="17">
        <f>'Январь 17'!N116+'Февраль 17'!N116+'Март 17'!N116+'Апрель 17'!N116+'Май 17'!N119+'Июнь 17'!N120+'Июль 17'!N120+'Август 17'!N143+'Сентябрь 17'!N146+'Октябрь 17'!N146</f>
        <v>1</v>
      </c>
      <c r="O146" s="17">
        <f>'Январь 17'!O116+'Февраль 17'!O116+'Март 17'!O116+'Апрель 17'!O116+'Май 17'!O119+'Июнь 17'!O120+'Июль 17'!O120+'Август 17'!O143+'Сентябрь 17'!O146+'Октябрь 17'!O146</f>
        <v>0</v>
      </c>
      <c r="P146" s="17">
        <f>'Январь 17'!P116+'Февраль 17'!P116+'Март 17'!P116+'Апрель 17'!P116+'Май 17'!P119+'Июнь 17'!P120+'Июль 17'!P120+'Август 17'!P143+'Сентябрь 17'!P146+'Октябрь 17'!P146</f>
        <v>19</v>
      </c>
      <c r="Q146" s="17">
        <f>'Январь 17'!Q116+'Февраль 17'!Q116+'Март 17'!Q116+'Апрель 17'!Q116+'Май 17'!Q119+'Июнь 17'!Q120+'Июль 17'!Q120+'Август 17'!Q143+'Сентябрь 17'!Q146+'Октябрь 17'!Q146</f>
        <v>1</v>
      </c>
      <c r="R146" s="17">
        <f>'Январь 17'!R116+'Февраль 17'!R116+'Март 17'!R116+'Апрель 17'!R116+'Май 17'!R119+'Июнь 17'!R120+'Июль 17'!R120+'Август 17'!R143+'Сентябрь 17'!R146+'Октябрь 17'!R146</f>
        <v>3</v>
      </c>
      <c r="S146" s="17">
        <f>'Январь 17'!S116+'Февраль 17'!S116+'Март 17'!S116+'Апрель 17'!S116+'Май 17'!S119+'Июнь 17'!S120+'Июль 17'!S120+'Август 17'!S143+'Сентябрь 17'!S146+'Октябрь 17'!S146</f>
        <v>2</v>
      </c>
      <c r="T146" s="17">
        <f>'Январь 17'!T116+'Февраль 17'!T116+'Март 17'!T116+'Апрель 17'!T116+'Май 17'!T119+'Июнь 17'!T120+'Июль 17'!T120+'Август 17'!T143+'Сентябрь 17'!T146+'Октябрь 17'!T146</f>
        <v>3</v>
      </c>
      <c r="U146" s="17">
        <f>'Январь 17'!U116+'Февраль 17'!U116+'Март 17'!U116+'Апрель 17'!U116+'Май 17'!U119+'Июнь 17'!U120+'Июль 17'!U120+'Август 17'!U143+'Сентябрь 17'!U146+'Октябрь 17'!U146</f>
        <v>16</v>
      </c>
      <c r="V146" s="17">
        <f>'Январь 17'!V116+'Февраль 17'!V116+'Март 17'!V116+'Апрель 17'!V116+'Май 17'!V119+'Июнь 17'!V120+'Июль 17'!V120+'Август 17'!V143+'Сентябрь 17'!V146+'Октябрь 17'!V146</f>
        <v>17</v>
      </c>
    </row>
    <row r="147" spans="1:22" ht="30" x14ac:dyDescent="0.25">
      <c r="A147" s="8">
        <v>97</v>
      </c>
      <c r="B147" s="23" t="s">
        <v>50</v>
      </c>
      <c r="C147" s="17">
        <f t="shared" si="25"/>
        <v>1887</v>
      </c>
      <c r="D147" s="17">
        <f>'Январь 17'!D117+'Февраль 17'!D117+'Март 17'!D117+'Апрель 17'!D117+'Май 17'!D120+'Июнь 17'!D121+'Июль 17'!D121+'Август 17'!D144+'Сентябрь 17'!D147+'Октябрь 17'!D147</f>
        <v>205</v>
      </c>
      <c r="E147" s="17">
        <f>'Январь 17'!E117+'Февраль 17'!E117+'Март 17'!E117+'Апрель 17'!E117+'Май 17'!E120+'Июнь 17'!E121+'Июль 17'!E121+'Август 17'!E144+'Сентябрь 17'!E147+'Октябрь 17'!E147</f>
        <v>12</v>
      </c>
      <c r="F147" s="17">
        <f>'Январь 17'!F117+'Февраль 17'!F117+'Март 17'!F117+'Апрель 17'!F117+'Май 17'!F120+'Июнь 17'!F121+'Июль 17'!F121+'Август 17'!F144+'Сентябрь 17'!F147+'Октябрь 17'!F147</f>
        <v>41</v>
      </c>
      <c r="G147" s="17">
        <f>'Январь 17'!G117+'Февраль 17'!G117+'Март 17'!G117+'Апрель 17'!G117+'Май 17'!G120+'Июнь 17'!G121+'Июль 17'!G121+'Август 17'!G144+'Сентябрь 17'!G147+'Октябрь 17'!G147</f>
        <v>15</v>
      </c>
      <c r="H147" s="17">
        <f>'Январь 17'!H117+'Февраль 17'!H117+'Март 17'!H117+'Апрель 17'!H117+'Май 17'!H120+'Июнь 17'!H121+'Июль 17'!H121+'Август 17'!H144+'Сентябрь 17'!H147+'Октябрь 17'!H147</f>
        <v>0</v>
      </c>
      <c r="I147" s="17">
        <f>'Январь 17'!I117+'Февраль 17'!I117+'Март 17'!I117+'Апрель 17'!I117+'Май 17'!I120+'Июнь 17'!I121+'Июль 17'!I121+'Август 17'!I144+'Сентябрь 17'!I147+'Октябрь 17'!I147</f>
        <v>0</v>
      </c>
      <c r="J147" s="17">
        <f>'Январь 17'!J117+'Февраль 17'!J117+'Март 17'!J117+'Апрель 17'!J117+'Май 17'!J120+'Июнь 17'!J121+'Июль 17'!J121+'Август 17'!J144+'Сентябрь 17'!J147+'Октябрь 17'!J147</f>
        <v>42</v>
      </c>
      <c r="K147" s="17">
        <f>'Январь 17'!K117+'Февраль 17'!K117+'Март 17'!K117+'Апрель 17'!K117+'Май 17'!K120+'Июнь 17'!K121+'Июль 17'!K121+'Август 17'!K144+'Сентябрь 17'!K147+'Октябрь 17'!K147</f>
        <v>61</v>
      </c>
      <c r="L147" s="17">
        <f>'Январь 17'!L117+'Февраль 17'!L117+'Март 17'!L117+'Апрель 17'!L117+'Май 17'!L120+'Июнь 17'!L121+'Июль 17'!L121+'Август 17'!L144+'Сентябрь 17'!L147+'Октябрь 17'!L147</f>
        <v>46</v>
      </c>
      <c r="M147" s="17">
        <f>'Январь 17'!M117+'Февраль 17'!M117+'Март 17'!M117+'Апрель 17'!M117+'Май 17'!M120+'Июнь 17'!M121+'Июль 17'!M121+'Август 17'!M144+'Сентябрь 17'!M147+'Октябрь 17'!M147</f>
        <v>151</v>
      </c>
      <c r="N147" s="17">
        <f>'Январь 17'!N117+'Февраль 17'!N117+'Март 17'!N117+'Апрель 17'!N117+'Май 17'!N120+'Июнь 17'!N121+'Июль 17'!N121+'Август 17'!N144+'Сентябрь 17'!N147+'Октябрь 17'!N147</f>
        <v>4</v>
      </c>
      <c r="O147" s="17">
        <f>'Январь 17'!O117+'Февраль 17'!O117+'Март 17'!O117+'Апрель 17'!O117+'Май 17'!O120+'Июнь 17'!O121+'Июль 17'!O121+'Август 17'!O144+'Сентябрь 17'!O147+'Октябрь 17'!O147</f>
        <v>4</v>
      </c>
      <c r="P147" s="17">
        <f>'Январь 17'!P117+'Февраль 17'!P117+'Март 17'!P117+'Апрель 17'!P117+'Май 17'!P120+'Июнь 17'!P121+'Июль 17'!P121+'Август 17'!P144+'Сентябрь 17'!P147+'Октябрь 17'!P147</f>
        <v>199</v>
      </c>
      <c r="Q147" s="17">
        <f>'Январь 17'!Q117+'Февраль 17'!Q117+'Март 17'!Q117+'Апрель 17'!Q117+'Май 17'!Q120+'Июнь 17'!Q121+'Июль 17'!Q121+'Август 17'!Q144+'Сентябрь 17'!Q147+'Октябрь 17'!Q147</f>
        <v>16</v>
      </c>
      <c r="R147" s="17">
        <f>'Январь 17'!R117+'Февраль 17'!R117+'Март 17'!R117+'Апрель 17'!R117+'Май 17'!R120+'Июнь 17'!R121+'Июль 17'!R121+'Август 17'!R144+'Сентябрь 17'!R147+'Октябрь 17'!R147</f>
        <v>26</v>
      </c>
      <c r="S147" s="17">
        <f>'Январь 17'!S117+'Февраль 17'!S117+'Март 17'!S117+'Апрель 17'!S117+'Май 17'!S120+'Июнь 17'!S121+'Июль 17'!S121+'Август 17'!S144+'Сентябрь 17'!S147+'Октябрь 17'!S147</f>
        <v>58</v>
      </c>
      <c r="T147" s="17">
        <f>'Январь 17'!T117+'Февраль 17'!T117+'Март 17'!T117+'Апрель 17'!T117+'Май 17'!T120+'Июнь 17'!T121+'Июль 17'!T121+'Август 17'!T144+'Сентябрь 17'!T147+'Октябрь 17'!T147</f>
        <v>137</v>
      </c>
      <c r="U147" s="17">
        <f>'Январь 17'!U117+'Февраль 17'!U117+'Март 17'!U117+'Апрель 17'!U117+'Май 17'!U120+'Июнь 17'!U121+'Июль 17'!U121+'Август 17'!U144+'Сентябрь 17'!U147+'Октябрь 17'!U147</f>
        <v>484</v>
      </c>
      <c r="V147" s="17">
        <f>'Январь 17'!V117+'Февраль 17'!V117+'Март 17'!V117+'Апрель 17'!V117+'Май 17'!V120+'Июнь 17'!V121+'Июль 17'!V121+'Август 17'!V144+'Сентябрь 17'!V147+'Октябрь 17'!V147</f>
        <v>386</v>
      </c>
    </row>
    <row r="148" spans="1:22" s="97" customFormat="1" ht="14.25" x14ac:dyDescent="0.2">
      <c r="A148" s="107">
        <v>11</v>
      </c>
      <c r="B148" s="108" t="s">
        <v>27</v>
      </c>
      <c r="C148" s="109">
        <f t="shared" ref="C148:V148" si="26">SUM(C137:C147)</f>
        <v>37869</v>
      </c>
      <c r="D148" s="109">
        <f t="shared" si="26"/>
        <v>2650</v>
      </c>
      <c r="E148" s="109">
        <f t="shared" si="26"/>
        <v>458</v>
      </c>
      <c r="F148" s="109">
        <f t="shared" si="26"/>
        <v>816</v>
      </c>
      <c r="G148" s="109">
        <f t="shared" si="26"/>
        <v>221</v>
      </c>
      <c r="H148" s="109">
        <f t="shared" si="26"/>
        <v>106</v>
      </c>
      <c r="I148" s="109">
        <f t="shared" si="26"/>
        <v>96</v>
      </c>
      <c r="J148" s="109">
        <f t="shared" si="26"/>
        <v>2167</v>
      </c>
      <c r="K148" s="109">
        <f t="shared" si="26"/>
        <v>6556</v>
      </c>
      <c r="L148" s="109">
        <f t="shared" si="26"/>
        <v>2714</v>
      </c>
      <c r="M148" s="109">
        <f t="shared" si="26"/>
        <v>1539</v>
      </c>
      <c r="N148" s="109">
        <f t="shared" si="26"/>
        <v>153</v>
      </c>
      <c r="O148" s="109">
        <f t="shared" si="26"/>
        <v>59</v>
      </c>
      <c r="P148" s="109">
        <f t="shared" si="26"/>
        <v>9457</v>
      </c>
      <c r="Q148" s="109">
        <f t="shared" si="26"/>
        <v>1809</v>
      </c>
      <c r="R148" s="109">
        <f t="shared" si="26"/>
        <v>2091</v>
      </c>
      <c r="S148" s="109">
        <f t="shared" si="26"/>
        <v>1993</v>
      </c>
      <c r="T148" s="109">
        <f t="shared" si="26"/>
        <v>831</v>
      </c>
      <c r="U148" s="109">
        <f t="shared" si="26"/>
        <v>2329</v>
      </c>
      <c r="V148" s="109">
        <f t="shared" si="26"/>
        <v>1824</v>
      </c>
    </row>
    <row r="149" spans="1:22" s="97" customFormat="1" ht="14.25" x14ac:dyDescent="0.2">
      <c r="A149" s="107"/>
      <c r="B149" s="108" t="s">
        <v>31</v>
      </c>
      <c r="C149" s="109">
        <f t="shared" ref="C149:V149" si="27">C148+C135</f>
        <v>37876</v>
      </c>
      <c r="D149" s="109">
        <f t="shared" si="27"/>
        <v>2650</v>
      </c>
      <c r="E149" s="109">
        <f t="shared" si="27"/>
        <v>458</v>
      </c>
      <c r="F149" s="109">
        <f t="shared" si="27"/>
        <v>816</v>
      </c>
      <c r="G149" s="109">
        <f t="shared" si="27"/>
        <v>221</v>
      </c>
      <c r="H149" s="109">
        <f t="shared" si="27"/>
        <v>106</v>
      </c>
      <c r="I149" s="109">
        <f t="shared" si="27"/>
        <v>96</v>
      </c>
      <c r="J149" s="109">
        <f t="shared" si="27"/>
        <v>2169</v>
      </c>
      <c r="K149" s="109">
        <f t="shared" si="27"/>
        <v>6556</v>
      </c>
      <c r="L149" s="109">
        <f t="shared" si="27"/>
        <v>2714</v>
      </c>
      <c r="M149" s="109">
        <f t="shared" si="27"/>
        <v>1539</v>
      </c>
      <c r="N149" s="109">
        <f t="shared" si="27"/>
        <v>153</v>
      </c>
      <c r="O149" s="109">
        <f t="shared" si="27"/>
        <v>59</v>
      </c>
      <c r="P149" s="109">
        <f t="shared" si="27"/>
        <v>9462</v>
      </c>
      <c r="Q149" s="109">
        <f t="shared" si="27"/>
        <v>1809</v>
      </c>
      <c r="R149" s="109">
        <f t="shared" si="27"/>
        <v>2091</v>
      </c>
      <c r="S149" s="109">
        <f t="shared" si="27"/>
        <v>1993</v>
      </c>
      <c r="T149" s="109">
        <f t="shared" si="27"/>
        <v>831</v>
      </c>
      <c r="U149" s="109">
        <f t="shared" si="27"/>
        <v>2329</v>
      </c>
      <c r="V149" s="109">
        <f t="shared" si="27"/>
        <v>1824</v>
      </c>
    </row>
    <row r="150" spans="1:22" x14ac:dyDescent="0.25">
      <c r="A150" s="8"/>
      <c r="B150" s="114" t="s">
        <v>6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</row>
    <row r="151" spans="1:22" x14ac:dyDescent="0.25">
      <c r="A151" s="8"/>
      <c r="B151" s="114" t="s">
        <v>26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</row>
    <row r="152" spans="1:22" ht="36" customHeight="1" x14ac:dyDescent="0.25">
      <c r="A152" s="8"/>
      <c r="B152" s="23" t="s">
        <v>43</v>
      </c>
      <c r="C152" s="17">
        <f t="shared" ref="C152:C187" si="28">SUM(D152:V152)</f>
        <v>1</v>
      </c>
      <c r="D152" s="17">
        <f>'Январь 17'!D122+'Февраль 17'!D122+'Март 17'!D122+'Апрель 17'!D122+'Май 17'!D125+'Июнь 17'!D126+'Июль 17'!D126+'Август 17'!D149+'Сентябрь 17'!D152+'Октябрь 17'!D152</f>
        <v>1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x14ac:dyDescent="0.25">
      <c r="A153" s="8"/>
      <c r="B153" s="23" t="s">
        <v>157</v>
      </c>
      <c r="C153" s="17">
        <f t="shared" si="28"/>
        <v>249</v>
      </c>
      <c r="D153" s="17">
        <f>'Январь 17'!D123+'Февраль 17'!D123+'Март 17'!D123+'Апрель 17'!D123+'Май 17'!D126+'Июнь 17'!D127+'Июль 17'!D127+'Август 17'!D150+'Сентябрь 17'!D153+'Октябрь 17'!D153</f>
        <v>249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51.75" customHeight="1" x14ac:dyDescent="0.25">
      <c r="A154" s="8"/>
      <c r="B154" s="23" t="s">
        <v>67</v>
      </c>
      <c r="C154" s="17">
        <f t="shared" si="28"/>
        <v>24</v>
      </c>
      <c r="D154" s="17">
        <f>'Январь 17'!D124+'Февраль 17'!D124+'Март 17'!D124+'Апрель 17'!D124+'Май 17'!D127+'Июнь 17'!D128+'Июль 17'!D128+'Август 17'!D151+'Сентябрь 17'!D154+'Октябрь 17'!D154</f>
        <v>24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64.5" customHeight="1" x14ac:dyDescent="0.25">
      <c r="A155" s="8"/>
      <c r="B155" s="23" t="s">
        <v>40</v>
      </c>
      <c r="C155" s="17">
        <f t="shared" si="28"/>
        <v>366</v>
      </c>
      <c r="D155" s="17">
        <f>'Январь 17'!D125+'Февраль 17'!D125+'Март 17'!D125+'Апрель 17'!D125+'Май 17'!D128+'Июнь 17'!D129+'Июль 17'!D129+'Август 17'!D152+'Сентябрь 17'!D155+'Октябрь 17'!D155</f>
        <v>366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8" customHeight="1" x14ac:dyDescent="0.25">
      <c r="A156" s="8"/>
      <c r="B156" s="23" t="s">
        <v>133</v>
      </c>
      <c r="C156" s="17">
        <f t="shared" si="28"/>
        <v>1</v>
      </c>
      <c r="D156" s="17">
        <f>'Январь 17'!D126+'Февраль 17'!D126+'Март 17'!D126+'Апрель 17'!D126+'Май 17'!D129+'Июнь 17'!D130+'Июль 17'!D130+'Август 17'!D153+'Сентябрь 17'!D156+'Октябрь 17'!D156</f>
        <v>1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/>
      <c r="B157" s="23" t="s">
        <v>137</v>
      </c>
      <c r="C157" s="17">
        <f t="shared" si="28"/>
        <v>818</v>
      </c>
      <c r="D157" s="17">
        <f>'Январь 17'!D127+'Февраль 17'!D127+'Март 17'!D127+'Апрель 17'!D127+'Май 17'!D130+'Июнь 17'!D131+'Июль 17'!D131+'Август 17'!D154+'Сентябрь 17'!D157+'Октябрь 17'!D157</f>
        <v>818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x14ac:dyDescent="0.25">
      <c r="A158" s="8"/>
      <c r="B158" s="23" t="s">
        <v>132</v>
      </c>
      <c r="C158" s="17">
        <f t="shared" si="28"/>
        <v>3</v>
      </c>
      <c r="D158" s="17">
        <f>'Январь 17'!D128+'Февраль 17'!D128+'Март 17'!D128+'Апрель 17'!D128+'Май 17'!D131+'Июнь 17'!D132+'Июль 17'!D132+'Август 17'!D155+'Сентябрь 17'!D158+'Октябрь 17'!D158</f>
        <v>3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45" x14ac:dyDescent="0.25">
      <c r="A159" s="8"/>
      <c r="B159" s="23" t="s">
        <v>20</v>
      </c>
      <c r="C159" s="17">
        <f t="shared" si="28"/>
        <v>1</v>
      </c>
      <c r="D159" s="17">
        <f>'Январь 17'!D129+'Февраль 17'!D129+'Март 17'!D129+'Апрель 17'!D129+'Май 17'!D132+'Июнь 17'!D133+'Июль 17'!D133+'Август 17'!D156+'Сентябрь 17'!D159+'Октябрь 17'!D159</f>
        <v>1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30" x14ac:dyDescent="0.25">
      <c r="A160" s="8"/>
      <c r="B160" s="23" t="s">
        <v>129</v>
      </c>
      <c r="C160" s="17">
        <f t="shared" si="28"/>
        <v>123</v>
      </c>
      <c r="D160" s="17">
        <f>'Январь 17'!D130+'Февраль 17'!D130+'Март 17'!D130+'Апрель 17'!D130+'Май 17'!D133+'Июнь 17'!D134+'Июль 17'!D134+'Август 17'!D157+'Сентябрь 17'!D160+'Октябрь 17'!D160</f>
        <v>123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51.75" customHeight="1" x14ac:dyDescent="0.25">
      <c r="A161" s="8"/>
      <c r="B161" s="23" t="s">
        <v>11</v>
      </c>
      <c r="C161" s="17">
        <f t="shared" si="28"/>
        <v>0</v>
      </c>
      <c r="D161" s="17">
        <f>'Январь 17'!D131+'Февраль 17'!D131+'Март 17'!D131+'Апрель 17'!D131+'Май 17'!D134+'Июнь 17'!D135+'Июль 17'!D135+'Август 17'!D158+'Сентябрь 17'!D161+'Октябрь 17'!D161</f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77.25" customHeight="1" x14ac:dyDescent="0.25">
      <c r="A162" s="8"/>
      <c r="B162" s="23" t="s">
        <v>158</v>
      </c>
      <c r="C162" s="17">
        <f t="shared" si="28"/>
        <v>0</v>
      </c>
      <c r="D162" s="17">
        <f>'Январь 17'!D132+'Февраль 17'!D132+'Март 17'!D132+'Апрель 17'!D132+'Май 17'!D135+'Июнь 17'!D136+'Июль 17'!D136+'Август 17'!D159+'Сентябрь 17'!D162+'Октябрь 17'!D162</f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30" x14ac:dyDescent="0.25">
      <c r="A163" s="8"/>
      <c r="B163" s="23" t="s">
        <v>131</v>
      </c>
      <c r="C163" s="17">
        <f t="shared" si="28"/>
        <v>168</v>
      </c>
      <c r="D163" s="17">
        <f>'Январь 17'!D133+'Февраль 17'!D133+'Март 17'!D133+'Апрель 17'!D133+'Май 17'!D136+'Июнь 17'!D137+'Июль 17'!D137+'Август 17'!D160+'Сентябрь 17'!D163+'Октябрь 17'!D163</f>
        <v>168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45" x14ac:dyDescent="0.25">
      <c r="A164" s="8"/>
      <c r="B164" s="23" t="s">
        <v>159</v>
      </c>
      <c r="C164" s="17">
        <f t="shared" si="28"/>
        <v>229</v>
      </c>
      <c r="D164" s="17">
        <f>'Январь 17'!D134+'Февраль 17'!D134+'Март 17'!D134+'Апрель 17'!D134+'Май 17'!D137+'Июнь 17'!D138+'Июль 17'!D138+'Август 17'!D161+'Сентябрь 17'!D164+'Октябрь 17'!D164</f>
        <v>229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69" customHeight="1" x14ac:dyDescent="0.25">
      <c r="A165" s="8"/>
      <c r="B165" s="23" t="s">
        <v>127</v>
      </c>
      <c r="C165" s="17">
        <f t="shared" si="28"/>
        <v>365</v>
      </c>
      <c r="D165" s="17">
        <f>'Январь 17'!D135+'Февраль 17'!D135+'Март 17'!D135+'Апрель 17'!D135+'Май 17'!D138+'Июнь 17'!D139+'Июль 17'!D139+'Август 17'!D162+'Сентябрь 17'!D165+'Октябрь 17'!D165</f>
        <v>365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60" x14ac:dyDescent="0.25">
      <c r="A166" s="8"/>
      <c r="B166" s="23" t="s">
        <v>10</v>
      </c>
      <c r="C166" s="17">
        <f t="shared" si="28"/>
        <v>22</v>
      </c>
      <c r="D166" s="17">
        <f>'Январь 17'!D136+'Февраль 17'!D136+'Март 17'!D136+'Апрель 17'!D136+'Май 17'!D139+'Июнь 17'!D140+'Июль 17'!D140+'Август 17'!D163+'Сентябрь 17'!D166+'Октябрь 17'!D166</f>
        <v>22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30" x14ac:dyDescent="0.25">
      <c r="A167" s="8"/>
      <c r="B167" s="23" t="s">
        <v>136</v>
      </c>
      <c r="C167" s="17">
        <f t="shared" si="28"/>
        <v>70</v>
      </c>
      <c r="D167" s="17">
        <f>'Январь 17'!D137+'Февраль 17'!D137+'Март 17'!D137+'Апрель 17'!D137+'Май 17'!D140+'Июнь 17'!D141+'Июль 17'!D141+'Август 17'!D164+'Сентябрь 17'!D167+'Октябрь 17'!D167</f>
        <v>70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x14ac:dyDescent="0.25">
      <c r="A168" s="8"/>
      <c r="B168" s="23" t="s">
        <v>18</v>
      </c>
      <c r="C168" s="17">
        <f t="shared" si="28"/>
        <v>60</v>
      </c>
      <c r="D168" s="17">
        <f>'Январь 17'!D138+'Февраль 17'!D138+'Март 17'!D138+'Апрель 17'!D138+'Май 17'!D141+'Июнь 17'!D142+'Июль 17'!D142+'Август 17'!D165+'Сентябрь 17'!D168+'Октябрь 17'!D168</f>
        <v>60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63" customHeight="1" x14ac:dyDescent="0.25">
      <c r="A169" s="8"/>
      <c r="B169" s="23" t="s">
        <v>21</v>
      </c>
      <c r="C169" s="17">
        <f t="shared" si="28"/>
        <v>0</v>
      </c>
      <c r="D169" s="17">
        <f>'Январь 17'!D139+'Февраль 17'!D139+'Март 17'!D139+'Апрель 17'!D139+'Май 17'!D142+'Июнь 17'!D143+'Июль 17'!D143+'Август 17'!D166+'Сентябрь 17'!D169+'Октябрь 17'!D169</f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x14ac:dyDescent="0.25">
      <c r="A170" s="8"/>
      <c r="B170" s="23" t="s">
        <v>19</v>
      </c>
      <c r="C170" s="17">
        <f t="shared" si="28"/>
        <v>123</v>
      </c>
      <c r="D170" s="17">
        <f>'Январь 17'!D140+'Февраль 17'!D140+'Март 17'!D140+'Апрель 17'!D140+'Май 17'!D143+'Июнь 17'!D144+'Июль 17'!D144+'Август 17'!D167+'Сентябрь 17'!D170+'Октябрь 17'!D170</f>
        <v>123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60" x14ac:dyDescent="0.25">
      <c r="A171" s="8"/>
      <c r="B171" s="23" t="s">
        <v>66</v>
      </c>
      <c r="C171" s="17">
        <f t="shared" si="28"/>
        <v>0</v>
      </c>
      <c r="D171" s="17">
        <f>'Январь 17'!D141+'Февраль 17'!D141+'Март 17'!D141+'Апрель 17'!D141+'Май 17'!D144+'Июнь 17'!D145+'Июль 17'!D145+'Август 17'!D168+'Сентябрь 17'!D171+'Октябрь 17'!D171</f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45" x14ac:dyDescent="0.25">
      <c r="A172" s="8"/>
      <c r="B172" s="23" t="s">
        <v>36</v>
      </c>
      <c r="C172" s="17">
        <f t="shared" si="28"/>
        <v>126</v>
      </c>
      <c r="D172" s="17">
        <f>'Январь 17'!D142+'Февраль 17'!D142+'Март 17'!D142+'Апрель 17'!D142+'Май 17'!D145+'Июнь 17'!D146+'Июль 17'!D146+'Август 17'!D169+'Сентябрь 17'!D172+'Октябрь 17'!D172</f>
        <v>126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x14ac:dyDescent="0.25">
      <c r="A173" s="8"/>
      <c r="B173" s="23" t="s">
        <v>138</v>
      </c>
      <c r="C173" s="17">
        <f t="shared" si="28"/>
        <v>99</v>
      </c>
      <c r="D173" s="17">
        <f>'Январь 17'!D143+'Февраль 17'!D143+'Март 17'!D143+'Апрель 17'!D143+'Май 17'!D146+'Июнь 17'!D147+'Июль 17'!D147+'Август 17'!D170+'Сентябрь 17'!D173+'Октябрь 17'!D173</f>
        <v>99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45" x14ac:dyDescent="0.25">
      <c r="A174" s="8"/>
      <c r="B174" s="23" t="s">
        <v>15</v>
      </c>
      <c r="C174" s="17">
        <f t="shared" si="28"/>
        <v>22</v>
      </c>
      <c r="D174" s="17">
        <f>'Январь 17'!D144+'Февраль 17'!D144+'Март 17'!D144+'Апрель 17'!D144+'Май 17'!D147+'Июнь 17'!D148+'Июль 17'!D148+'Август 17'!D171+'Сентябрь 17'!D174+'Октябрь 17'!D174</f>
        <v>22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64.5" customHeight="1" x14ac:dyDescent="0.25">
      <c r="A175" s="8">
        <v>98</v>
      </c>
      <c r="B175" s="23" t="s">
        <v>17</v>
      </c>
      <c r="C175" s="17">
        <f t="shared" si="28"/>
        <v>16</v>
      </c>
      <c r="D175" s="17">
        <f>'Январь 17'!D145+'Февраль 17'!D145+'Март 17'!D145+'Апрель 17'!D145+'Май 17'!D148+'Июнь 17'!D149+'Июль 17'!D149+'Август 17'!D172+'Сентябрь 17'!D175+'Октябрь 17'!D175</f>
        <v>16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93" customHeight="1" x14ac:dyDescent="0.25">
      <c r="A176" s="8">
        <v>99</v>
      </c>
      <c r="B176" s="23" t="s">
        <v>160</v>
      </c>
      <c r="C176" s="17">
        <f t="shared" si="28"/>
        <v>1</v>
      </c>
      <c r="D176" s="17">
        <f>'Январь 17'!D146+'Февраль 17'!D146+'Март 17'!D146+'Апрель 17'!D146+'Май 17'!D149+'Июнь 17'!D150+'Июль 17'!D150+'Август 17'!D173+'Сентябрь 17'!D176+'Октябрь 17'!D176</f>
        <v>1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45" x14ac:dyDescent="0.25">
      <c r="A177" s="8">
        <v>100</v>
      </c>
      <c r="B177" s="23" t="s">
        <v>16</v>
      </c>
      <c r="C177" s="17">
        <f t="shared" si="28"/>
        <v>471</v>
      </c>
      <c r="D177" s="17">
        <f>'Январь 17'!D147+'Февраль 17'!D147+'Март 17'!D147+'Апрель 17'!D147+'Май 17'!D150+'Июнь 17'!D151+'Июль 17'!D151+'Август 17'!D174+'Сентябрь 17'!D177+'Октябрь 17'!D177</f>
        <v>471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45" x14ac:dyDescent="0.25">
      <c r="A178" s="8">
        <v>101</v>
      </c>
      <c r="B178" s="23" t="s">
        <v>161</v>
      </c>
      <c r="C178" s="17">
        <f t="shared" si="28"/>
        <v>126</v>
      </c>
      <c r="D178" s="17">
        <f>'Январь 17'!D148+'Февраль 17'!D148+'Март 17'!D148+'Апрель 17'!D148+'Май 17'!D151+'Июнь 17'!D152+'Июль 17'!D152+'Август 17'!D175+'Сентябрь 17'!D178+'Октябрь 17'!D178</f>
        <v>126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0" x14ac:dyDescent="0.25">
      <c r="A179" s="8">
        <v>102</v>
      </c>
      <c r="B179" s="23" t="s">
        <v>162</v>
      </c>
      <c r="C179" s="17">
        <f t="shared" si="28"/>
        <v>17</v>
      </c>
      <c r="D179" s="17">
        <f>'Январь 17'!D149+'Февраль 17'!D149+'Март 17'!D149+'Апрель 17'!D149+'Май 17'!D152+'Июнь 17'!D153+'Июль 17'!D153+'Август 17'!D176+'Сентябрь 17'!D179+'Октябрь 17'!D179</f>
        <v>17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103</v>
      </c>
      <c r="B180" s="23" t="s">
        <v>13</v>
      </c>
      <c r="C180" s="17">
        <f t="shared" si="28"/>
        <v>815</v>
      </c>
      <c r="D180" s="17">
        <f>'Январь 17'!D150+'Февраль 17'!D150+'Март 17'!D150+'Апрель 17'!D150+'Май 17'!D153+'Июнь 17'!D154+'Июль 17'!D154+'Август 17'!D177+'Сентябрь 17'!D180+'Октябрь 17'!D180</f>
        <v>815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30" x14ac:dyDescent="0.25">
      <c r="A181" s="8">
        <v>104</v>
      </c>
      <c r="B181" s="23" t="s">
        <v>163</v>
      </c>
      <c r="C181" s="17">
        <f t="shared" si="28"/>
        <v>31</v>
      </c>
      <c r="D181" s="17">
        <f>'Январь 17'!D151+'Февраль 17'!D151+'Март 17'!D151+'Апрель 17'!D151+'Май 17'!D154+'Июнь 17'!D155+'Июль 17'!D155+'Август 17'!D178+'Сентябрь 17'!D181+'Октябрь 17'!D181</f>
        <v>31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37.5" customHeight="1" x14ac:dyDescent="0.25">
      <c r="A182" s="8">
        <v>105</v>
      </c>
      <c r="B182" s="23" t="s">
        <v>164</v>
      </c>
      <c r="C182" s="17">
        <f t="shared" si="28"/>
        <v>4</v>
      </c>
      <c r="D182" s="17">
        <f>'Январь 17'!D152+'Февраль 17'!D152+'Март 17'!D152+'Апрель 17'!D152+'Май 17'!D155+'Июнь 17'!D156+'Июль 17'!D156+'Август 17'!D179+'Сентябрь 17'!D182+'Октябрь 17'!D182</f>
        <v>4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45" x14ac:dyDescent="0.25">
      <c r="A183" s="8">
        <v>106</v>
      </c>
      <c r="B183" s="23" t="s">
        <v>165</v>
      </c>
      <c r="C183" s="17">
        <f t="shared" si="28"/>
        <v>9</v>
      </c>
      <c r="D183" s="17">
        <f>'Январь 17'!D153+'Февраль 17'!D153+'Март 17'!D153+'Апрель 17'!D153+'Май 17'!D156+'Июнь 17'!D157+'Июль 17'!D157+'Август 17'!D180+'Сентябрь 17'!D183+'Октябрь 17'!D183</f>
        <v>9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107</v>
      </c>
      <c r="B184" s="23" t="s">
        <v>12</v>
      </c>
      <c r="C184" s="17">
        <f t="shared" si="28"/>
        <v>1</v>
      </c>
      <c r="D184" s="17">
        <f>'Январь 17'!D154+'Февраль 17'!D154+'Март 17'!D154+'Апрель 17'!D154+'Май 17'!D157+'Июнь 17'!D158+'Июль 17'!D158+'Август 17'!D181+'Сентябрь 17'!D184+'Октябрь 17'!D184</f>
        <v>1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30" x14ac:dyDescent="0.25">
      <c r="A185" s="8">
        <v>108</v>
      </c>
      <c r="B185" s="23" t="s">
        <v>166</v>
      </c>
      <c r="C185" s="17">
        <f t="shared" si="28"/>
        <v>464</v>
      </c>
      <c r="D185" s="17">
        <f>'Январь 17'!D155+'Февраль 17'!D155+'Март 17'!D155+'Апрель 17'!D155+'Май 17'!D158+'Июнь 17'!D159+'Июль 17'!D159+'Август 17'!D182+'Сентябрь 17'!D185+'Октябрь 17'!D185</f>
        <v>464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1" t="s">
        <v>175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ht="45" x14ac:dyDescent="0.25">
      <c r="A186" s="8">
        <v>109</v>
      </c>
      <c r="B186" s="23" t="s">
        <v>35</v>
      </c>
      <c r="C186" s="17">
        <f t="shared" si="28"/>
        <v>45</v>
      </c>
      <c r="D186" s="17">
        <f>'Январь 17'!D156+'Февраль 17'!D156+'Март 17'!D156+'Апрель 17'!D156+'Май 17'!D159+'Июнь 17'!D160+'Июль 17'!D160+'Август 17'!D183+'Сентябрь 17'!D186+'Октябрь 17'!D186</f>
        <v>45</v>
      </c>
      <c r="E186" s="1" t="s">
        <v>175</v>
      </c>
      <c r="F186" s="1" t="s">
        <v>175</v>
      </c>
      <c r="G186" s="1" t="s">
        <v>175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" t="s">
        <v>175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ht="30" x14ac:dyDescent="0.25">
      <c r="A187" s="8">
        <v>110</v>
      </c>
      <c r="B187" s="23" t="s">
        <v>167</v>
      </c>
      <c r="C187" s="17">
        <f t="shared" si="28"/>
        <v>753</v>
      </c>
      <c r="D187" s="17">
        <f>'Январь 17'!D157+'Февраль 17'!D157+'Март 17'!D157+'Апрель 17'!D157+'Май 17'!D160+'Июнь 17'!D161+'Июль 17'!D161+'Август 17'!D184+'Сентябрь 17'!D187+'Октябрь 17'!D187</f>
        <v>753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97" customFormat="1" ht="14.25" x14ac:dyDescent="0.2">
      <c r="A188" s="107">
        <v>13</v>
      </c>
      <c r="B188" s="108" t="s">
        <v>27</v>
      </c>
      <c r="C188" s="109">
        <f t="shared" ref="C188:V188" si="29">SUM(C152:C187)</f>
        <v>5623</v>
      </c>
      <c r="D188" s="109">
        <f t="shared" si="29"/>
        <v>5623</v>
      </c>
      <c r="E188" s="109">
        <f t="shared" si="29"/>
        <v>0</v>
      </c>
      <c r="F188" s="109">
        <f t="shared" si="29"/>
        <v>0</v>
      </c>
      <c r="G188" s="109">
        <f t="shared" si="29"/>
        <v>0</v>
      </c>
      <c r="H188" s="109">
        <f t="shared" si="29"/>
        <v>0</v>
      </c>
      <c r="I188" s="109">
        <f t="shared" si="29"/>
        <v>0</v>
      </c>
      <c r="J188" s="109">
        <f t="shared" si="29"/>
        <v>0</v>
      </c>
      <c r="K188" s="109">
        <f t="shared" si="29"/>
        <v>0</v>
      </c>
      <c r="L188" s="109">
        <f t="shared" si="29"/>
        <v>0</v>
      </c>
      <c r="M188" s="109">
        <f t="shared" si="29"/>
        <v>0</v>
      </c>
      <c r="N188" s="109">
        <f t="shared" si="29"/>
        <v>0</v>
      </c>
      <c r="O188" s="109">
        <f t="shared" si="29"/>
        <v>0</v>
      </c>
      <c r="P188" s="109">
        <f t="shared" si="29"/>
        <v>0</v>
      </c>
      <c r="Q188" s="109">
        <f t="shared" si="29"/>
        <v>0</v>
      </c>
      <c r="R188" s="109">
        <f t="shared" si="29"/>
        <v>0</v>
      </c>
      <c r="S188" s="109">
        <f t="shared" si="29"/>
        <v>0</v>
      </c>
      <c r="T188" s="109">
        <f t="shared" si="29"/>
        <v>0</v>
      </c>
      <c r="U188" s="109">
        <f t="shared" si="29"/>
        <v>0</v>
      </c>
      <c r="V188" s="109">
        <f t="shared" si="29"/>
        <v>0</v>
      </c>
    </row>
    <row r="189" spans="1:22" x14ac:dyDescent="0.25">
      <c r="A189" s="8"/>
      <c r="B189" s="114" t="s">
        <v>34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</row>
    <row r="190" spans="1:22" ht="76.5" customHeight="1" x14ac:dyDescent="0.25">
      <c r="A190" s="8">
        <v>111</v>
      </c>
      <c r="B190" s="23" t="s">
        <v>168</v>
      </c>
      <c r="C190" s="17">
        <f>SUM(D190:V190)</f>
        <v>2099</v>
      </c>
      <c r="D190" s="17">
        <f>'Январь 17'!D160+'Февраль 17'!D160+'Март 17'!D160+'Апрель 17'!D160+'Май 17'!D163+'Июнь 17'!D164+'Июль 17'!D164+'Август 17'!D187+'Сентябрь 17'!D190+'Октябрь 17'!D190</f>
        <v>2099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" t="s">
        <v>175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" t="s">
        <v>175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ht="30" x14ac:dyDescent="0.25">
      <c r="A191" s="8">
        <v>112</v>
      </c>
      <c r="B191" s="23" t="s">
        <v>47</v>
      </c>
      <c r="C191" s="17">
        <f>SUM(D191:V191)</f>
        <v>1702</v>
      </c>
      <c r="D191" s="17">
        <f>'Январь 17'!D161+'Февраль 17'!D161+'Март 17'!D161+'Апрель 17'!D161+'Май 17'!D164+'Июнь 17'!D165+'Июль 17'!D165+'Август 17'!D188+'Сентябрь 17'!D191+'Октябрь 17'!D191</f>
        <v>1702</v>
      </c>
      <c r="E191" s="1" t="s">
        <v>175</v>
      </c>
      <c r="F191" s="1" t="s">
        <v>175</v>
      </c>
      <c r="G191" s="1" t="s">
        <v>175</v>
      </c>
      <c r="H191" s="1" t="s">
        <v>175</v>
      </c>
      <c r="I191" s="1" t="s">
        <v>175</v>
      </c>
      <c r="J191" s="1" t="s">
        <v>175</v>
      </c>
      <c r="K191" s="1" t="s">
        <v>175</v>
      </c>
      <c r="L191" s="1" t="s">
        <v>175</v>
      </c>
      <c r="M191" s="1" t="s">
        <v>175</v>
      </c>
      <c r="N191" s="1" t="s">
        <v>175</v>
      </c>
      <c r="O191" s="1" t="s">
        <v>175</v>
      </c>
      <c r="P191" s="1" t="s">
        <v>175</v>
      </c>
      <c r="Q191" s="1" t="s">
        <v>175</v>
      </c>
      <c r="R191" s="1" t="s">
        <v>175</v>
      </c>
      <c r="S191" s="1" t="s">
        <v>175</v>
      </c>
      <c r="T191" s="1" t="s">
        <v>175</v>
      </c>
      <c r="U191" s="1" t="s">
        <v>175</v>
      </c>
      <c r="V191" s="1" t="s">
        <v>175</v>
      </c>
    </row>
    <row r="192" spans="1:22" x14ac:dyDescent="0.25">
      <c r="A192" s="8">
        <v>113</v>
      </c>
      <c r="B192" s="23" t="s">
        <v>69</v>
      </c>
      <c r="C192" s="17">
        <f>SUM(D192:V192)</f>
        <v>394</v>
      </c>
      <c r="D192" s="17">
        <f>'Январь 17'!D162+'Февраль 17'!D162+'Март 17'!D162+'Апрель 17'!D162+'Май 17'!D165+'Июнь 17'!D166+'Июль 17'!D166+'Август 17'!D189+'Сентябрь 17'!D192+'Октябрь 17'!D192</f>
        <v>394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s="97" customFormat="1" ht="14.25" x14ac:dyDescent="0.2">
      <c r="A193" s="107">
        <v>3</v>
      </c>
      <c r="B193" s="108" t="s">
        <v>27</v>
      </c>
      <c r="C193" s="109">
        <f>SUM(C190:C192)</f>
        <v>4195</v>
      </c>
      <c r="D193" s="109">
        <f>SUM(D190:D192)</f>
        <v>4195</v>
      </c>
      <c r="E193" s="109">
        <f t="shared" ref="E193:V193" si="30">SUM(E190:E192)</f>
        <v>0</v>
      </c>
      <c r="F193" s="109">
        <f t="shared" si="30"/>
        <v>0</v>
      </c>
      <c r="G193" s="109">
        <f t="shared" si="30"/>
        <v>0</v>
      </c>
      <c r="H193" s="109">
        <f t="shared" si="30"/>
        <v>0</v>
      </c>
      <c r="I193" s="109">
        <f t="shared" si="30"/>
        <v>0</v>
      </c>
      <c r="J193" s="109">
        <f t="shared" si="30"/>
        <v>0</v>
      </c>
      <c r="K193" s="109">
        <f t="shared" si="30"/>
        <v>0</v>
      </c>
      <c r="L193" s="109">
        <f t="shared" si="30"/>
        <v>0</v>
      </c>
      <c r="M193" s="109">
        <f t="shared" si="30"/>
        <v>0</v>
      </c>
      <c r="N193" s="109">
        <f t="shared" si="30"/>
        <v>0</v>
      </c>
      <c r="O193" s="109">
        <f t="shared" si="30"/>
        <v>0</v>
      </c>
      <c r="P193" s="109">
        <f t="shared" si="30"/>
        <v>0</v>
      </c>
      <c r="Q193" s="109">
        <f t="shared" si="30"/>
        <v>0</v>
      </c>
      <c r="R193" s="109">
        <f t="shared" si="30"/>
        <v>0</v>
      </c>
      <c r="S193" s="109">
        <f t="shared" si="30"/>
        <v>0</v>
      </c>
      <c r="T193" s="109">
        <f t="shared" si="30"/>
        <v>0</v>
      </c>
      <c r="U193" s="109">
        <f t="shared" si="30"/>
        <v>0</v>
      </c>
      <c r="V193" s="109">
        <f t="shared" si="30"/>
        <v>0</v>
      </c>
    </row>
    <row r="194" spans="1:22" x14ac:dyDescent="0.25">
      <c r="A194" s="8"/>
      <c r="B194" s="114" t="s">
        <v>38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</row>
    <row r="195" spans="1:22" ht="69" customHeight="1" x14ac:dyDescent="0.25">
      <c r="A195" s="8">
        <v>114</v>
      </c>
      <c r="B195" s="23" t="s">
        <v>39</v>
      </c>
      <c r="C195" s="17">
        <f>SUM(D195:V195)</f>
        <v>167</v>
      </c>
      <c r="D195" s="17">
        <f>'Январь 17'!D165+'Февраль 17'!D165+'Март 17'!D165+'Апрель 17'!D165+'Май 17'!D168+'Июнь 17'!D169+'Июль 17'!D169+'Август 17'!D192+'Сентябрь 17'!D195+'Октябрь 17'!D195</f>
        <v>167</v>
      </c>
      <c r="E195" s="1" t="s">
        <v>175</v>
      </c>
      <c r="F195" s="1" t="s">
        <v>175</v>
      </c>
      <c r="G195" s="1" t="s">
        <v>175</v>
      </c>
      <c r="H195" s="1" t="s">
        <v>175</v>
      </c>
      <c r="I195" s="1" t="s">
        <v>175</v>
      </c>
      <c r="J195" s="1" t="s">
        <v>175</v>
      </c>
      <c r="K195" s="1" t="s">
        <v>175</v>
      </c>
      <c r="L195" s="1" t="s">
        <v>175</v>
      </c>
      <c r="M195" s="1" t="s">
        <v>175</v>
      </c>
      <c r="N195" s="1" t="s">
        <v>175</v>
      </c>
      <c r="O195" s="1" t="s">
        <v>175</v>
      </c>
      <c r="P195" s="1" t="s">
        <v>175</v>
      </c>
      <c r="Q195" s="1" t="s">
        <v>175</v>
      </c>
      <c r="R195" s="1" t="s">
        <v>175</v>
      </c>
      <c r="S195" s="1" t="s">
        <v>175</v>
      </c>
      <c r="T195" s="1" t="s">
        <v>175</v>
      </c>
      <c r="U195" s="1" t="s">
        <v>175</v>
      </c>
      <c r="V195" s="1" t="s">
        <v>175</v>
      </c>
    </row>
    <row r="196" spans="1:22" ht="30" x14ac:dyDescent="0.25">
      <c r="A196" s="8">
        <v>115</v>
      </c>
      <c r="B196" s="23" t="s">
        <v>48</v>
      </c>
      <c r="C196" s="17">
        <f>SUM(D196:V196)</f>
        <v>22</v>
      </c>
      <c r="D196" s="17">
        <f>'Январь 17'!D166+'Февраль 17'!D166+'Март 17'!D166+'Апрель 17'!D166+'Май 17'!D169+'Июнь 17'!D170+'Июль 17'!D170+'Август 17'!D193+'Сентябрь 17'!D196+'Октябрь 17'!D196</f>
        <v>22</v>
      </c>
      <c r="E196" s="1" t="s">
        <v>175</v>
      </c>
      <c r="F196" s="1" t="s">
        <v>175</v>
      </c>
      <c r="G196" s="1" t="s">
        <v>175</v>
      </c>
      <c r="H196" s="1" t="s">
        <v>175</v>
      </c>
      <c r="I196" s="1" t="s">
        <v>175</v>
      </c>
      <c r="J196" s="1" t="s">
        <v>175</v>
      </c>
      <c r="K196" s="1" t="s">
        <v>175</v>
      </c>
      <c r="L196" s="1" t="s">
        <v>175</v>
      </c>
      <c r="M196" s="1" t="s">
        <v>175</v>
      </c>
      <c r="N196" s="1" t="s">
        <v>175</v>
      </c>
      <c r="O196" s="1" t="s">
        <v>175</v>
      </c>
      <c r="P196" s="1" t="s">
        <v>175</v>
      </c>
      <c r="Q196" s="1" t="s">
        <v>175</v>
      </c>
      <c r="R196" s="1" t="s">
        <v>175</v>
      </c>
      <c r="S196" s="1" t="s">
        <v>175</v>
      </c>
      <c r="T196" s="1" t="s">
        <v>175</v>
      </c>
      <c r="U196" s="1" t="s">
        <v>175</v>
      </c>
      <c r="V196" s="1" t="s">
        <v>175</v>
      </c>
    </row>
    <row r="197" spans="1:22" ht="63.75" customHeight="1" x14ac:dyDescent="0.25">
      <c r="A197" s="8">
        <v>116</v>
      </c>
      <c r="B197" s="23" t="s">
        <v>49</v>
      </c>
      <c r="C197" s="17">
        <f>SUM(D197:V197)</f>
        <v>43</v>
      </c>
      <c r="D197" s="17">
        <f>'Январь 17'!D167+'Февраль 17'!D167+'Март 17'!D167+'Апрель 17'!D167+'Май 17'!D170+'Июнь 17'!D171+'Июль 17'!D171+'Август 17'!D194+'Сентябрь 17'!D197+'Октябрь 17'!D197</f>
        <v>43</v>
      </c>
      <c r="E197" s="1" t="s">
        <v>175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s="97" customFormat="1" ht="14.25" x14ac:dyDescent="0.2">
      <c r="A198" s="107">
        <v>3</v>
      </c>
      <c r="B198" s="108" t="s">
        <v>27</v>
      </c>
      <c r="C198" s="109">
        <f>SUM(C195:C197)</f>
        <v>232</v>
      </c>
      <c r="D198" s="109">
        <f t="shared" ref="D198:V198" si="31">SUM(D195:D197)</f>
        <v>232</v>
      </c>
      <c r="E198" s="109">
        <f t="shared" si="31"/>
        <v>0</v>
      </c>
      <c r="F198" s="109">
        <f t="shared" si="31"/>
        <v>0</v>
      </c>
      <c r="G198" s="109">
        <f t="shared" si="31"/>
        <v>0</v>
      </c>
      <c r="H198" s="109">
        <f t="shared" si="31"/>
        <v>0</v>
      </c>
      <c r="I198" s="109">
        <f t="shared" si="31"/>
        <v>0</v>
      </c>
      <c r="J198" s="109">
        <f t="shared" si="31"/>
        <v>0</v>
      </c>
      <c r="K198" s="109">
        <f t="shared" si="31"/>
        <v>0</v>
      </c>
      <c r="L198" s="109">
        <f t="shared" si="31"/>
        <v>0</v>
      </c>
      <c r="M198" s="109">
        <f t="shared" si="31"/>
        <v>0</v>
      </c>
      <c r="N198" s="109">
        <f t="shared" si="31"/>
        <v>0</v>
      </c>
      <c r="O198" s="109">
        <f t="shared" si="31"/>
        <v>0</v>
      </c>
      <c r="P198" s="109">
        <f t="shared" si="31"/>
        <v>0</v>
      </c>
      <c r="Q198" s="109">
        <f t="shared" si="31"/>
        <v>0</v>
      </c>
      <c r="R198" s="109">
        <f t="shared" si="31"/>
        <v>0</v>
      </c>
      <c r="S198" s="109">
        <f t="shared" si="31"/>
        <v>0</v>
      </c>
      <c r="T198" s="109">
        <f t="shared" si="31"/>
        <v>0</v>
      </c>
      <c r="U198" s="109">
        <f t="shared" si="31"/>
        <v>0</v>
      </c>
      <c r="V198" s="109">
        <f t="shared" si="31"/>
        <v>0</v>
      </c>
    </row>
    <row r="199" spans="1:22" x14ac:dyDescent="0.25">
      <c r="A199" s="8"/>
      <c r="B199" s="114" t="s">
        <v>56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</row>
    <row r="200" spans="1:22" ht="30" x14ac:dyDescent="0.25">
      <c r="A200" s="8">
        <v>117</v>
      </c>
      <c r="B200" s="23" t="s">
        <v>179</v>
      </c>
      <c r="C200" s="1">
        <f>SUM(D200:V200)</f>
        <v>0</v>
      </c>
      <c r="D200" s="1" t="s">
        <v>175</v>
      </c>
      <c r="E200" s="17">
        <f>'Январь 17'!E170+'Февраль 17'!E170+'Март 17'!E170+'Апрель 17'!E170+'Май 17'!E173+'Июнь 17'!E174+'Июль 17'!E174+'Август 17'!E197+'Сентябрь 17'!E200+'Октябрь 17'!E200</f>
        <v>0</v>
      </c>
      <c r="F200" s="1" t="s">
        <v>175</v>
      </c>
      <c r="G200" s="1" t="s">
        <v>175</v>
      </c>
      <c r="H200" s="1" t="s">
        <v>175</v>
      </c>
      <c r="I200" s="1" t="s">
        <v>175</v>
      </c>
      <c r="J200" s="1" t="s">
        <v>175</v>
      </c>
      <c r="K200" s="1" t="s">
        <v>175</v>
      </c>
      <c r="L200" s="1" t="s">
        <v>175</v>
      </c>
      <c r="M200" s="1" t="s">
        <v>175</v>
      </c>
      <c r="N200" s="1" t="s">
        <v>175</v>
      </c>
      <c r="O200" s="1" t="s">
        <v>175</v>
      </c>
      <c r="P200" s="1" t="s">
        <v>175</v>
      </c>
      <c r="Q200" s="1" t="s">
        <v>175</v>
      </c>
      <c r="R200" s="1" t="s">
        <v>175</v>
      </c>
      <c r="S200" s="1" t="s">
        <v>175</v>
      </c>
      <c r="T200" s="1" t="s">
        <v>175</v>
      </c>
      <c r="U200" s="1" t="s">
        <v>175</v>
      </c>
      <c r="V200" s="1" t="s">
        <v>175</v>
      </c>
    </row>
    <row r="201" spans="1:22" ht="30" x14ac:dyDescent="0.25">
      <c r="A201" s="8">
        <v>118</v>
      </c>
      <c r="B201" s="23" t="s">
        <v>180</v>
      </c>
      <c r="C201" s="1">
        <f>SUM(D201:V201)</f>
        <v>0</v>
      </c>
      <c r="D201" s="1" t="s">
        <v>175</v>
      </c>
      <c r="E201" s="17">
        <f>'Январь 17'!E171+'Февраль 17'!E171+'Март 17'!E171+'Апрель 17'!E171+'Май 17'!E174+'Июнь 17'!E175+'Июль 17'!E175+'Август 17'!E198+'Сентябрь 17'!E201+'Октябрь 17'!E201</f>
        <v>0</v>
      </c>
      <c r="F201" s="1" t="s">
        <v>175</v>
      </c>
      <c r="G201" s="1" t="s">
        <v>175</v>
      </c>
      <c r="H201" s="1" t="s">
        <v>175</v>
      </c>
      <c r="I201" s="1" t="s">
        <v>175</v>
      </c>
      <c r="J201" s="1" t="s">
        <v>175</v>
      </c>
      <c r="K201" s="1" t="s">
        <v>175</v>
      </c>
      <c r="L201" s="1" t="s">
        <v>175</v>
      </c>
      <c r="M201" s="1" t="s">
        <v>175</v>
      </c>
      <c r="N201" s="1" t="s">
        <v>175</v>
      </c>
      <c r="O201" s="1" t="s">
        <v>175</v>
      </c>
      <c r="P201" s="1" t="s">
        <v>175</v>
      </c>
      <c r="Q201" s="1" t="s">
        <v>175</v>
      </c>
      <c r="R201" s="1" t="s">
        <v>175</v>
      </c>
      <c r="S201" s="1" t="s">
        <v>175</v>
      </c>
      <c r="T201" s="1" t="s">
        <v>175</v>
      </c>
      <c r="U201" s="1" t="s">
        <v>175</v>
      </c>
      <c r="V201" s="1" t="s">
        <v>175</v>
      </c>
    </row>
    <row r="202" spans="1:22" ht="45" x14ac:dyDescent="0.25">
      <c r="A202" s="8">
        <v>119</v>
      </c>
      <c r="B202" s="23" t="s">
        <v>72</v>
      </c>
      <c r="C202" s="1">
        <f>SUM(D202:V202)</f>
        <v>0</v>
      </c>
      <c r="D202" s="1" t="s">
        <v>175</v>
      </c>
      <c r="E202" s="17">
        <f>'Январь 17'!E172+'Февраль 17'!E172+'Март 17'!E172+'Апрель 17'!E172+'Май 17'!E175+'Июнь 17'!E176+'Июль 17'!E176+'Август 17'!E199+'Сентябрь 17'!E202+'Октябрь 17'!E202</f>
        <v>0</v>
      </c>
      <c r="F202" s="1" t="s">
        <v>175</v>
      </c>
      <c r="G202" s="1" t="s">
        <v>175</v>
      </c>
      <c r="H202" s="1" t="s">
        <v>175</v>
      </c>
      <c r="I202" s="1" t="s">
        <v>175</v>
      </c>
      <c r="J202" s="1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175</v>
      </c>
      <c r="Q202" s="1" t="s">
        <v>175</v>
      </c>
      <c r="R202" s="1" t="s">
        <v>175</v>
      </c>
      <c r="S202" s="1" t="s">
        <v>175</v>
      </c>
      <c r="T202" s="1" t="s">
        <v>175</v>
      </c>
      <c r="U202" s="1" t="s">
        <v>175</v>
      </c>
      <c r="V202" s="1" t="s">
        <v>175</v>
      </c>
    </row>
    <row r="203" spans="1:22" ht="90" x14ac:dyDescent="0.25">
      <c r="A203" s="8">
        <v>120</v>
      </c>
      <c r="B203" s="23" t="s">
        <v>181</v>
      </c>
      <c r="C203" s="1">
        <f>SUM(D203:V203)</f>
        <v>0</v>
      </c>
      <c r="D203" s="1" t="s">
        <v>175</v>
      </c>
      <c r="E203" s="17">
        <f>'Январь 17'!E173+'Февраль 17'!E173+'Март 17'!E173+'Апрель 17'!E173+'Май 17'!E176+'Июнь 17'!E177+'Июль 17'!E177+'Август 17'!E200+'Сентябрь 17'!E203+'Октябрь 17'!E203</f>
        <v>0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175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s="97" customFormat="1" ht="14.25" x14ac:dyDescent="0.2">
      <c r="A204" s="107">
        <v>4</v>
      </c>
      <c r="B204" s="108" t="s">
        <v>27</v>
      </c>
      <c r="C204" s="109">
        <f t="shared" ref="C204:V204" si="32">SUM(C200:C200)</f>
        <v>0</v>
      </c>
      <c r="D204" s="109">
        <f t="shared" si="32"/>
        <v>0</v>
      </c>
      <c r="E204" s="109">
        <f t="shared" si="32"/>
        <v>0</v>
      </c>
      <c r="F204" s="109">
        <f t="shared" si="32"/>
        <v>0</v>
      </c>
      <c r="G204" s="109">
        <f t="shared" si="32"/>
        <v>0</v>
      </c>
      <c r="H204" s="109">
        <f t="shared" si="32"/>
        <v>0</v>
      </c>
      <c r="I204" s="109">
        <f t="shared" si="32"/>
        <v>0</v>
      </c>
      <c r="J204" s="109">
        <f t="shared" si="32"/>
        <v>0</v>
      </c>
      <c r="K204" s="109">
        <f t="shared" si="32"/>
        <v>0</v>
      </c>
      <c r="L204" s="109">
        <f t="shared" si="32"/>
        <v>0</v>
      </c>
      <c r="M204" s="109">
        <f t="shared" si="32"/>
        <v>0</v>
      </c>
      <c r="N204" s="109">
        <f t="shared" si="32"/>
        <v>0</v>
      </c>
      <c r="O204" s="109">
        <f t="shared" si="32"/>
        <v>0</v>
      </c>
      <c r="P204" s="109">
        <f t="shared" si="32"/>
        <v>0</v>
      </c>
      <c r="Q204" s="109">
        <f t="shared" si="32"/>
        <v>0</v>
      </c>
      <c r="R204" s="109">
        <f t="shared" si="32"/>
        <v>0</v>
      </c>
      <c r="S204" s="109">
        <f t="shared" si="32"/>
        <v>0</v>
      </c>
      <c r="T204" s="109">
        <f t="shared" si="32"/>
        <v>0</v>
      </c>
      <c r="U204" s="109">
        <f t="shared" si="32"/>
        <v>0</v>
      </c>
      <c r="V204" s="109">
        <f t="shared" si="32"/>
        <v>0</v>
      </c>
    </row>
    <row r="205" spans="1:22" x14ac:dyDescent="0.25">
      <c r="A205" s="8"/>
      <c r="B205" s="114" t="s">
        <v>172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</row>
    <row r="206" spans="1:22" ht="45" x14ac:dyDescent="0.25">
      <c r="A206" s="8">
        <v>121</v>
      </c>
      <c r="B206" s="23" t="s">
        <v>71</v>
      </c>
      <c r="C206" s="1">
        <f>SUM(D206:V206)</f>
        <v>1</v>
      </c>
      <c r="D206" s="1" t="s">
        <v>175</v>
      </c>
      <c r="E206" s="1" t="s">
        <v>175</v>
      </c>
      <c r="F206" s="1" t="s">
        <v>175</v>
      </c>
      <c r="G206" s="1" t="s">
        <v>175</v>
      </c>
      <c r="H206" s="1" t="s">
        <v>175</v>
      </c>
      <c r="I206" s="1" t="s">
        <v>175</v>
      </c>
      <c r="J206" s="1" t="s">
        <v>175</v>
      </c>
      <c r="K206" s="1" t="s">
        <v>175</v>
      </c>
      <c r="L206" s="1" t="s">
        <v>175</v>
      </c>
      <c r="M206" s="1" t="s">
        <v>175</v>
      </c>
      <c r="N206" s="1" t="s">
        <v>175</v>
      </c>
      <c r="O206" s="1" t="s">
        <v>175</v>
      </c>
      <c r="P206" s="17">
        <f>'Январь 17'!P176+'Февраль 17'!P176+'Март 17'!P176+'Апрель 17'!P176+'Май 17'!P179+'Июнь 17'!P180+'Июль 17'!P180+'Август 17'!P203+'Сентябрь 17'!P206+'Октябрь 17'!P206</f>
        <v>1</v>
      </c>
      <c r="Q206" s="1" t="s">
        <v>175</v>
      </c>
      <c r="R206" s="1" t="s">
        <v>175</v>
      </c>
      <c r="S206" s="1" t="s">
        <v>175</v>
      </c>
      <c r="T206" s="1" t="s">
        <v>175</v>
      </c>
      <c r="U206" s="1" t="s">
        <v>175</v>
      </c>
      <c r="V206" s="1" t="s">
        <v>175</v>
      </c>
    </row>
    <row r="207" spans="1:22" s="97" customFormat="1" ht="14.25" x14ac:dyDescent="0.2">
      <c r="A207" s="107">
        <v>1</v>
      </c>
      <c r="B207" s="108" t="s">
        <v>27</v>
      </c>
      <c r="C207" s="109">
        <f t="shared" ref="C207:V207" si="33">SUM(C206:C206)</f>
        <v>1</v>
      </c>
      <c r="D207" s="109">
        <f t="shared" si="33"/>
        <v>0</v>
      </c>
      <c r="E207" s="109">
        <f t="shared" si="33"/>
        <v>0</v>
      </c>
      <c r="F207" s="109">
        <f t="shared" si="33"/>
        <v>0</v>
      </c>
      <c r="G207" s="109">
        <f t="shared" si="33"/>
        <v>0</v>
      </c>
      <c r="H207" s="109">
        <f t="shared" si="33"/>
        <v>0</v>
      </c>
      <c r="I207" s="109">
        <f t="shared" si="33"/>
        <v>0</v>
      </c>
      <c r="J207" s="109">
        <f t="shared" si="33"/>
        <v>0</v>
      </c>
      <c r="K207" s="109">
        <f t="shared" si="33"/>
        <v>0</v>
      </c>
      <c r="L207" s="109">
        <f t="shared" si="33"/>
        <v>0</v>
      </c>
      <c r="M207" s="109">
        <f t="shared" si="33"/>
        <v>0</v>
      </c>
      <c r="N207" s="109">
        <f t="shared" si="33"/>
        <v>0</v>
      </c>
      <c r="O207" s="109">
        <f t="shared" si="33"/>
        <v>0</v>
      </c>
      <c r="P207" s="109">
        <f t="shared" si="33"/>
        <v>1</v>
      </c>
      <c r="Q207" s="109">
        <f t="shared" si="33"/>
        <v>0</v>
      </c>
      <c r="R207" s="109">
        <f t="shared" si="33"/>
        <v>0</v>
      </c>
      <c r="S207" s="109">
        <f t="shared" si="33"/>
        <v>0</v>
      </c>
      <c r="T207" s="109">
        <f t="shared" si="33"/>
        <v>0</v>
      </c>
      <c r="U207" s="109">
        <f t="shared" si="33"/>
        <v>0</v>
      </c>
      <c r="V207" s="109">
        <f t="shared" si="33"/>
        <v>0</v>
      </c>
    </row>
    <row r="208" spans="1:22" x14ac:dyDescent="0.25">
      <c r="A208" s="8"/>
      <c r="B208" s="114" t="s">
        <v>55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</row>
    <row r="209" spans="1:22" ht="30" x14ac:dyDescent="0.25">
      <c r="A209" s="8">
        <v>122</v>
      </c>
      <c r="B209" s="23" t="s">
        <v>170</v>
      </c>
      <c r="C209" s="1">
        <f>SUM(D209:V209)</f>
        <v>1</v>
      </c>
      <c r="D209" s="1" t="s">
        <v>175</v>
      </c>
      <c r="E209" s="1" t="s">
        <v>175</v>
      </c>
      <c r="F209" s="1" t="s">
        <v>175</v>
      </c>
      <c r="G209" s="1" t="s">
        <v>175</v>
      </c>
      <c r="H209" s="1" t="s">
        <v>175</v>
      </c>
      <c r="I209" s="1" t="s">
        <v>175</v>
      </c>
      <c r="J209" s="1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175</v>
      </c>
      <c r="Q209" s="1" t="s">
        <v>175</v>
      </c>
      <c r="R209" s="17">
        <f>'Январь 17'!R179+'Февраль 17'!R179+'Март 17'!R179+'Апрель 17'!R179+'Май 17'!R182+'Июнь 17'!R183+'Июль 17'!R183+'Август 17'!R206+'Сентябрь 17'!R209+'Октябрь 17'!R209</f>
        <v>1</v>
      </c>
      <c r="S209" s="1" t="s">
        <v>175</v>
      </c>
      <c r="T209" s="1" t="s">
        <v>175</v>
      </c>
      <c r="U209" s="1" t="s">
        <v>175</v>
      </c>
      <c r="V209" s="1" t="s">
        <v>175</v>
      </c>
    </row>
    <row r="210" spans="1:22" ht="30" x14ac:dyDescent="0.25">
      <c r="A210" s="8">
        <v>123</v>
      </c>
      <c r="B210" s="23" t="s">
        <v>169</v>
      </c>
      <c r="C210" s="1">
        <f>SUM(D210:V210)</f>
        <v>1</v>
      </c>
      <c r="D210" s="1" t="s">
        <v>175</v>
      </c>
      <c r="E210" s="1" t="s">
        <v>175</v>
      </c>
      <c r="F210" s="1" t="s">
        <v>175</v>
      </c>
      <c r="G210" s="1" t="s">
        <v>175</v>
      </c>
      <c r="H210" s="1" t="s">
        <v>175</v>
      </c>
      <c r="I210" s="1" t="s">
        <v>175</v>
      </c>
      <c r="J210" s="1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175</v>
      </c>
      <c r="Q210" s="1" t="s">
        <v>175</v>
      </c>
      <c r="R210" s="17">
        <f>'Январь 17'!R180+'Февраль 17'!R180+'Март 17'!R180+'Апрель 17'!R180+'Май 17'!R183+'Июнь 17'!R184+'Июль 17'!R184+'Август 17'!R207+'Сентябрь 17'!R210+'Октябрь 17'!R210</f>
        <v>1</v>
      </c>
      <c r="S210" s="1" t="s">
        <v>175</v>
      </c>
      <c r="T210" s="1" t="s">
        <v>175</v>
      </c>
      <c r="U210" s="1" t="s">
        <v>175</v>
      </c>
      <c r="V210" s="1" t="s">
        <v>175</v>
      </c>
    </row>
    <row r="211" spans="1:22" ht="56.25" customHeight="1" x14ac:dyDescent="0.25">
      <c r="A211" s="8">
        <v>124</v>
      </c>
      <c r="B211" s="23" t="s">
        <v>171</v>
      </c>
      <c r="C211" s="1">
        <f>SUM(D211:V211)</f>
        <v>0</v>
      </c>
      <c r="D211" s="1" t="s">
        <v>175</v>
      </c>
      <c r="E211" s="1" t="s">
        <v>175</v>
      </c>
      <c r="F211" s="1" t="s">
        <v>175</v>
      </c>
      <c r="G211" s="1" t="s">
        <v>175</v>
      </c>
      <c r="H211" s="1" t="s">
        <v>175</v>
      </c>
      <c r="I211" s="1" t="s">
        <v>175</v>
      </c>
      <c r="J211" s="1" t="s">
        <v>175</v>
      </c>
      <c r="K211" s="1" t="s">
        <v>175</v>
      </c>
      <c r="L211" s="1" t="s">
        <v>175</v>
      </c>
      <c r="M211" s="1" t="s">
        <v>175</v>
      </c>
      <c r="N211" s="1" t="s">
        <v>175</v>
      </c>
      <c r="O211" s="1" t="s">
        <v>175</v>
      </c>
      <c r="P211" s="1" t="s">
        <v>175</v>
      </c>
      <c r="Q211" s="1" t="s">
        <v>175</v>
      </c>
      <c r="R211" s="17">
        <f>'Январь 17'!R181+'Февраль 17'!R181+'Март 17'!R181+'Апрель 17'!R181+'Май 17'!R184+'Июнь 17'!R185+'Июль 17'!R185+'Август 17'!R208+'Сентябрь 17'!R211+'Октябрь 17'!R211</f>
        <v>0</v>
      </c>
      <c r="S211" s="1" t="s">
        <v>175</v>
      </c>
      <c r="T211" s="1" t="s">
        <v>175</v>
      </c>
      <c r="U211" s="1" t="s">
        <v>175</v>
      </c>
      <c r="V211" s="1" t="s">
        <v>175</v>
      </c>
    </row>
    <row r="212" spans="1:22" s="97" customFormat="1" ht="14.25" x14ac:dyDescent="0.2">
      <c r="A212" s="107">
        <v>3</v>
      </c>
      <c r="B212" s="108" t="s">
        <v>27</v>
      </c>
      <c r="C212" s="30">
        <f>SUM(C209:C211)</f>
        <v>2</v>
      </c>
      <c r="D212" s="109">
        <f t="shared" ref="D212:V212" si="34">SUM(D209:D211)</f>
        <v>0</v>
      </c>
      <c r="E212" s="109">
        <f t="shared" si="34"/>
        <v>0</v>
      </c>
      <c r="F212" s="109">
        <f t="shared" si="34"/>
        <v>0</v>
      </c>
      <c r="G212" s="109">
        <f t="shared" si="34"/>
        <v>0</v>
      </c>
      <c r="H212" s="109">
        <f t="shared" si="34"/>
        <v>0</v>
      </c>
      <c r="I212" s="109">
        <f t="shared" si="34"/>
        <v>0</v>
      </c>
      <c r="J212" s="109">
        <f t="shared" si="34"/>
        <v>0</v>
      </c>
      <c r="K212" s="109">
        <f t="shared" si="34"/>
        <v>0</v>
      </c>
      <c r="L212" s="109">
        <f t="shared" si="34"/>
        <v>0</v>
      </c>
      <c r="M212" s="109">
        <f t="shared" si="34"/>
        <v>0</v>
      </c>
      <c r="N212" s="109">
        <f t="shared" si="34"/>
        <v>0</v>
      </c>
      <c r="O212" s="109">
        <f t="shared" si="34"/>
        <v>0</v>
      </c>
      <c r="P212" s="109">
        <f t="shared" si="34"/>
        <v>0</v>
      </c>
      <c r="Q212" s="109">
        <f t="shared" si="34"/>
        <v>0</v>
      </c>
      <c r="R212" s="109">
        <f t="shared" si="34"/>
        <v>2</v>
      </c>
      <c r="S212" s="109">
        <f t="shared" si="34"/>
        <v>0</v>
      </c>
      <c r="T212" s="109">
        <f t="shared" si="34"/>
        <v>0</v>
      </c>
      <c r="U212" s="109">
        <f t="shared" si="34"/>
        <v>0</v>
      </c>
      <c r="V212" s="109">
        <f t="shared" si="34"/>
        <v>0</v>
      </c>
    </row>
    <row r="213" spans="1:22" s="97" customFormat="1" ht="14.25" x14ac:dyDescent="0.2">
      <c r="A213" s="107"/>
      <c r="B213" s="114" t="s">
        <v>191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28"/>
    </row>
    <row r="214" spans="1:22" s="97" customFormat="1" ht="32.25" customHeight="1" x14ac:dyDescent="0.2">
      <c r="A214" s="8">
        <v>125</v>
      </c>
      <c r="B214" s="23" t="s">
        <v>192</v>
      </c>
      <c r="C214" s="17">
        <f>SUM(D214:V214)</f>
        <v>197</v>
      </c>
      <c r="D214" s="17">
        <f>'Май 17'!D187+'Июнь 17'!D188+'Июль 17'!D188+'Август 17'!D211+'Сентябрь 17'!D214+'Октябрь 17'!D214</f>
        <v>62</v>
      </c>
      <c r="E214" s="17">
        <f>'Август 17'!E211+'Сентябрь 17'!E214+'Октябрь 17'!E214</f>
        <v>2</v>
      </c>
      <c r="F214" s="17">
        <f>'Август 17'!F211+'Сентябрь 17'!F214+'Октябрь 17'!F214</f>
        <v>3</v>
      </c>
      <c r="G214" s="17">
        <f>'Август 17'!G211+'Сентябрь 17'!G214+'Октябрь 17'!G214</f>
        <v>0</v>
      </c>
      <c r="H214" s="17">
        <f>'Август 17'!H211+'Сентябрь 17'!H214+'Октябрь 17'!H214</f>
        <v>12</v>
      </c>
      <c r="I214" s="17">
        <f>'Август 17'!I211+'Сентябрь 17'!I214+'Октябрь 17'!I214</f>
        <v>0</v>
      </c>
      <c r="J214" s="17">
        <f>'Август 17'!J211+'Сентябрь 17'!J214+'Октябрь 17'!J214</f>
        <v>2</v>
      </c>
      <c r="K214" s="17">
        <f>'Август 17'!K211+'Сентябрь 17'!K214+'Октябрь 17'!K214</f>
        <v>1</v>
      </c>
      <c r="L214" s="17">
        <f>'Май 17'!L187+'Июнь 17'!L188+'Июль 17'!L188+'Август 17'!L211+'Сентябрь 17'!L214+'Октябрь 17'!L214</f>
        <v>20</v>
      </c>
      <c r="M214" s="17">
        <f>'Август 17'!M211+'Сентябрь 17'!M214+'Октябрь 17'!M214</f>
        <v>0</v>
      </c>
      <c r="N214" s="17">
        <f>'Август 17'!N211+'Сентябрь 17'!N214+'Октябрь 17'!N214</f>
        <v>7</v>
      </c>
      <c r="O214" s="17">
        <f>'Август 17'!O211+'Сентябрь 17'!O214+'Октябрь 17'!O214</f>
        <v>6</v>
      </c>
      <c r="P214" s="17">
        <f>'Август 17'!P211+'Сентябрь 17'!P214+'Октябрь 17'!P214</f>
        <v>40</v>
      </c>
      <c r="Q214" s="17">
        <f>'Май 17'!Q187+'Июнь 17'!Q188+'Июль 17'!Q188+'Август 17'!Q211+'Сентябрь 17'!Q214+'Октябрь 17'!Q214</f>
        <v>5</v>
      </c>
      <c r="R214" s="17">
        <f>'Август 17'!R211+'Сентябрь 17'!R214+'Октябрь 17'!R214</f>
        <v>17</v>
      </c>
      <c r="S214" s="17">
        <f>'Август 17'!S211+'Сентябрь 17'!S214+'Октябрь 17'!S214</f>
        <v>12</v>
      </c>
      <c r="T214" s="17">
        <f>'Август 17'!T211+'Сентябрь 17'!T214+'Октябрь 17'!T214</f>
        <v>0</v>
      </c>
      <c r="U214" s="17">
        <f>'Август 17'!U211+'Сентябрь 17'!U214+'Октябрь 17'!U214</f>
        <v>8</v>
      </c>
      <c r="V214" s="17">
        <f>'Август 17'!V211+'Сентябрь 17'!V214+'Октябрь 17'!V214</f>
        <v>0</v>
      </c>
    </row>
    <row r="215" spans="1:22" s="97" customFormat="1" x14ac:dyDescent="0.2">
      <c r="A215" s="8">
        <v>126</v>
      </c>
      <c r="B215" s="23" t="s">
        <v>193</v>
      </c>
      <c r="C215" s="17">
        <f>SUM(D215:V215)</f>
        <v>265</v>
      </c>
      <c r="D215" s="17">
        <f>'Май 17'!D188+'Июнь 17'!D189+'Июль 17'!D189+'Август 17'!D212+'Сентябрь 17'!D215+'Октябрь 17'!D215</f>
        <v>51</v>
      </c>
      <c r="E215" s="17">
        <f>'Август 17'!E212+'Сентябрь 17'!E215+'Октябрь 17'!E215</f>
        <v>25</v>
      </c>
      <c r="F215" s="17">
        <f>'Август 17'!F212+'Сентябрь 17'!F215+'Октябрь 17'!F215</f>
        <v>6</v>
      </c>
      <c r="G215" s="17">
        <f>'Август 17'!G212+'Сентябрь 17'!G215+'Октябрь 17'!G215</f>
        <v>0</v>
      </c>
      <c r="H215" s="17">
        <f>'Август 17'!H212+'Сентябрь 17'!H215+'Октябрь 17'!H215</f>
        <v>8</v>
      </c>
      <c r="I215" s="17">
        <f>'Август 17'!I212+'Сентябрь 17'!I215+'Октябрь 17'!I215</f>
        <v>1</v>
      </c>
      <c r="J215" s="17">
        <f>'Август 17'!J212+'Сентябрь 17'!J215+'Октябрь 17'!J215</f>
        <v>12</v>
      </c>
      <c r="K215" s="17">
        <f>'Август 17'!K212+'Сентябрь 17'!K215+'Октябрь 17'!K215</f>
        <v>6</v>
      </c>
      <c r="L215" s="17">
        <f>'Май 17'!L188+'Июнь 17'!L189+'Июль 17'!L189+'Август 17'!L212+'Сентябрь 17'!L215+'Октябрь 17'!L215</f>
        <v>7</v>
      </c>
      <c r="M215" s="17">
        <f>'Август 17'!M212+'Сентябрь 17'!M215+'Октябрь 17'!M215</f>
        <v>1</v>
      </c>
      <c r="N215" s="17">
        <f>'Август 17'!N212+'Сентябрь 17'!N215+'Октябрь 17'!N215</f>
        <v>1</v>
      </c>
      <c r="O215" s="17">
        <f>'Август 17'!O212+'Сентябрь 17'!O215+'Октябрь 17'!O215</f>
        <v>9</v>
      </c>
      <c r="P215" s="17">
        <f>'Август 17'!P212+'Сентябрь 17'!P215+'Октябрь 17'!P215</f>
        <v>25</v>
      </c>
      <c r="Q215" s="17">
        <f>'Май 17'!Q188+'Июнь 17'!Q189+'Июль 17'!Q189+'Август 17'!Q212+'Сентябрь 17'!Q215+'Октябрь 17'!Q215</f>
        <v>19</v>
      </c>
      <c r="R215" s="17">
        <f>'Август 17'!R212+'Сентябрь 17'!R215+'Октябрь 17'!R215</f>
        <v>21</v>
      </c>
      <c r="S215" s="17">
        <f>'Август 17'!S212+'Сентябрь 17'!S215+'Октябрь 17'!S215</f>
        <v>56</v>
      </c>
      <c r="T215" s="17">
        <f>'Август 17'!T212+'Сентябрь 17'!T215+'Октябрь 17'!T215</f>
        <v>1</v>
      </c>
      <c r="U215" s="17">
        <f>'Август 17'!U212+'Сентябрь 17'!U215+'Октябрь 17'!U215</f>
        <v>10</v>
      </c>
      <c r="V215" s="17">
        <f>'Август 17'!V212+'Сентябрь 17'!V215+'Октябрь 17'!V215</f>
        <v>6</v>
      </c>
    </row>
    <row r="216" spans="1:22" s="97" customFormat="1" ht="30" x14ac:dyDescent="0.2">
      <c r="A216" s="8">
        <v>127</v>
      </c>
      <c r="B216" s="23" t="s">
        <v>194</v>
      </c>
      <c r="C216" s="17">
        <f>SUM(D216:V216)</f>
        <v>81</v>
      </c>
      <c r="D216" s="17">
        <f>'Май 17'!D189+'Июнь 17'!D190+'Июль 17'!D190+'Август 17'!D213+'Сентябрь 17'!D216+'Октябрь 17'!D216</f>
        <v>8</v>
      </c>
      <c r="E216" s="17">
        <f>'Август 17'!E213+'Сентябрь 17'!E216+'Октябрь 17'!E216</f>
        <v>2</v>
      </c>
      <c r="F216" s="17">
        <f>'Август 17'!F213+'Сентябрь 17'!F216+'Октябрь 17'!F216</f>
        <v>3</v>
      </c>
      <c r="G216" s="17">
        <f>'Август 17'!G213+'Сентябрь 17'!G216+'Октябрь 17'!G216</f>
        <v>0</v>
      </c>
      <c r="H216" s="17">
        <f>'Август 17'!H213+'Сентябрь 17'!H216+'Октябрь 17'!H216</f>
        <v>0</v>
      </c>
      <c r="I216" s="17">
        <f>'Август 17'!I213+'Сентябрь 17'!I216+'Октябрь 17'!I216</f>
        <v>0</v>
      </c>
      <c r="J216" s="17">
        <f>'Август 17'!J213+'Сентябрь 17'!J216+'Октябрь 17'!J216</f>
        <v>4</v>
      </c>
      <c r="K216" s="17">
        <f>'Август 17'!K213+'Сентябрь 17'!K216+'Октябрь 17'!K216</f>
        <v>0</v>
      </c>
      <c r="L216" s="17">
        <f>'Май 17'!L189+'Июнь 17'!L190+'Июль 17'!L190+'Август 17'!L213+'Сентябрь 17'!L216+'Октябрь 17'!L216</f>
        <v>31</v>
      </c>
      <c r="M216" s="17">
        <f>'Август 17'!M213+'Сентябрь 17'!M216+'Октябрь 17'!M216</f>
        <v>0</v>
      </c>
      <c r="N216" s="17">
        <f>'Август 17'!N213+'Сентябрь 17'!N216+'Октябрь 17'!N216</f>
        <v>0</v>
      </c>
      <c r="O216" s="17">
        <f>'Август 17'!O213+'Сентябрь 17'!O216+'Октябрь 17'!O216</f>
        <v>3</v>
      </c>
      <c r="P216" s="17">
        <f>'Август 17'!P213+'Сентябрь 17'!P216+'Октябрь 17'!P216</f>
        <v>10</v>
      </c>
      <c r="Q216" s="17">
        <f>'Май 17'!Q189+'Июнь 17'!Q190+'Июль 17'!Q190+'Август 17'!Q213+'Сентябрь 17'!Q216+'Октябрь 17'!Q216</f>
        <v>7</v>
      </c>
      <c r="R216" s="17">
        <f>'Август 17'!R213+'Сентябрь 17'!R216+'Октябрь 17'!R216</f>
        <v>9</v>
      </c>
      <c r="S216" s="17">
        <f>'Август 17'!S213+'Сентябрь 17'!S216+'Октябрь 17'!S216</f>
        <v>4</v>
      </c>
      <c r="T216" s="17">
        <f>'Август 17'!T213+'Сентябрь 17'!T216+'Октябрь 17'!T216</f>
        <v>0</v>
      </c>
      <c r="U216" s="17">
        <f>'Август 17'!U213+'Сентябрь 17'!U216+'Октябрь 17'!U216</f>
        <v>0</v>
      </c>
      <c r="V216" s="17">
        <f>'Август 17'!V213+'Сентябрь 17'!V216+'Октябрь 17'!V216</f>
        <v>0</v>
      </c>
    </row>
    <row r="217" spans="1:22" s="97" customFormat="1" ht="14.25" x14ac:dyDescent="0.2">
      <c r="A217" s="107">
        <v>3</v>
      </c>
      <c r="B217" s="108" t="s">
        <v>27</v>
      </c>
      <c r="C217" s="109">
        <f>SUM(D217:V217)</f>
        <v>543</v>
      </c>
      <c r="D217" s="109">
        <f>SUM(D214:D216)</f>
        <v>121</v>
      </c>
      <c r="E217" s="109">
        <f t="shared" ref="E217:V217" si="35">SUM(E214:E216)</f>
        <v>29</v>
      </c>
      <c r="F217" s="109">
        <f t="shared" si="35"/>
        <v>12</v>
      </c>
      <c r="G217" s="109">
        <f t="shared" si="35"/>
        <v>0</v>
      </c>
      <c r="H217" s="109">
        <f t="shared" si="35"/>
        <v>20</v>
      </c>
      <c r="I217" s="109">
        <f t="shared" si="35"/>
        <v>1</v>
      </c>
      <c r="J217" s="109">
        <f t="shared" si="35"/>
        <v>18</v>
      </c>
      <c r="K217" s="109">
        <f t="shared" si="35"/>
        <v>7</v>
      </c>
      <c r="L217" s="109">
        <f t="shared" si="35"/>
        <v>58</v>
      </c>
      <c r="M217" s="109">
        <f t="shared" si="35"/>
        <v>1</v>
      </c>
      <c r="N217" s="109">
        <f t="shared" si="35"/>
        <v>8</v>
      </c>
      <c r="O217" s="109">
        <f t="shared" si="35"/>
        <v>18</v>
      </c>
      <c r="P217" s="109">
        <f t="shared" si="35"/>
        <v>75</v>
      </c>
      <c r="Q217" s="109">
        <f t="shared" si="35"/>
        <v>31</v>
      </c>
      <c r="R217" s="109">
        <f t="shared" si="35"/>
        <v>47</v>
      </c>
      <c r="S217" s="109">
        <f t="shared" si="35"/>
        <v>72</v>
      </c>
      <c r="T217" s="109">
        <f t="shared" si="35"/>
        <v>1</v>
      </c>
      <c r="U217" s="109">
        <f t="shared" si="35"/>
        <v>18</v>
      </c>
      <c r="V217" s="109">
        <f t="shared" si="35"/>
        <v>6</v>
      </c>
    </row>
    <row r="218" spans="1:22" s="97" customFormat="1" ht="14.25" x14ac:dyDescent="0.2">
      <c r="A218" s="107"/>
      <c r="B218" s="108" t="s">
        <v>28</v>
      </c>
      <c r="C218" s="80">
        <f>C198+C193+C188+C212+C207+C217</f>
        <v>10596</v>
      </c>
      <c r="D218" s="80">
        <f t="shared" ref="D218:V218" si="36">D198+D193+D188+D212+D207+D217</f>
        <v>10171</v>
      </c>
      <c r="E218" s="80">
        <f t="shared" si="36"/>
        <v>29</v>
      </c>
      <c r="F218" s="80">
        <f t="shared" si="36"/>
        <v>12</v>
      </c>
      <c r="G218" s="80">
        <f t="shared" si="36"/>
        <v>0</v>
      </c>
      <c r="H218" s="80">
        <f t="shared" si="36"/>
        <v>20</v>
      </c>
      <c r="I218" s="80">
        <f t="shared" si="36"/>
        <v>1</v>
      </c>
      <c r="J218" s="80">
        <f t="shared" si="36"/>
        <v>18</v>
      </c>
      <c r="K218" s="80">
        <f t="shared" si="36"/>
        <v>7</v>
      </c>
      <c r="L218" s="80">
        <f t="shared" si="36"/>
        <v>58</v>
      </c>
      <c r="M218" s="80">
        <f t="shared" si="36"/>
        <v>1</v>
      </c>
      <c r="N218" s="80">
        <f t="shared" si="36"/>
        <v>8</v>
      </c>
      <c r="O218" s="80">
        <f t="shared" si="36"/>
        <v>18</v>
      </c>
      <c r="P218" s="80">
        <f t="shared" si="36"/>
        <v>76</v>
      </c>
      <c r="Q218" s="80">
        <f t="shared" si="36"/>
        <v>31</v>
      </c>
      <c r="R218" s="80">
        <f t="shared" si="36"/>
        <v>49</v>
      </c>
      <c r="S218" s="80">
        <f t="shared" si="36"/>
        <v>72</v>
      </c>
      <c r="T218" s="80">
        <f t="shared" si="36"/>
        <v>1</v>
      </c>
      <c r="U218" s="80">
        <f t="shared" si="36"/>
        <v>18</v>
      </c>
      <c r="V218" s="80">
        <f t="shared" si="36"/>
        <v>6</v>
      </c>
    </row>
    <row r="219" spans="1:22" s="97" customFormat="1" ht="14.25" x14ac:dyDescent="0.2">
      <c r="A219" s="114" t="s">
        <v>62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</row>
    <row r="220" spans="1:22" s="97" customFormat="1" ht="14.25" x14ac:dyDescent="0.2">
      <c r="A220" s="113" t="s">
        <v>60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</row>
    <row r="221" spans="1:22" s="97" customFormat="1" ht="92.25" customHeight="1" x14ac:dyDescent="0.2">
      <c r="A221" s="8">
        <v>128</v>
      </c>
      <c r="B221" s="23" t="s">
        <v>246</v>
      </c>
      <c r="C221" s="17">
        <f>SUM(D221:V221)</f>
        <v>141</v>
      </c>
      <c r="D221" s="17">
        <v>0</v>
      </c>
      <c r="E221" s="17">
        <f>'Март 17'!E186+'Апрель 17'!E186+'Май 17'!E194+'Июнь 17'!E195+'Июль 17'!E195+'Август 17'!E218+'Сентябрь 17'!E221+'Октябрь 17'!E221</f>
        <v>27</v>
      </c>
      <c r="F221" s="17">
        <f>'Март 17'!F186+'Апрель 17'!F186+'Май 17'!F194+'Июнь 17'!F195+'Июль 17'!F195+'Август 17'!F218+'Сентябрь 17'!F221+'Октябрь 17'!F221</f>
        <v>0</v>
      </c>
      <c r="G221" s="17">
        <v>0</v>
      </c>
      <c r="H221" s="17">
        <f>'Март 17'!H186+'Апрель 17'!H186+'Май 17'!H194+'Июнь 17'!H195+'Июль 17'!H195+'Август 17'!H218+'Сентябрь 17'!H221+'Октябрь 17'!H221</f>
        <v>20</v>
      </c>
      <c r="I221" s="17">
        <f>'Март 17'!I186+'Апрель 17'!I186+'Май 17'!I194+'Июнь 17'!I195+'Июль 17'!I195+'Август 17'!I218+'Сентябрь 17'!I221+'Октябрь 17'!I221</f>
        <v>0</v>
      </c>
      <c r="J221" s="17">
        <f>'Март 17'!J186+'Апрель 17'!J186+'Май 17'!J194+'Июнь 17'!J195+'Июль 17'!J195+'Август 17'!J218+'Сентябрь 17'!J221+'Октябрь 17'!J221</f>
        <v>0</v>
      </c>
      <c r="K221" s="17">
        <f>'Март 17'!K186+'Апрель 17'!K186+'Май 17'!K194+'Июнь 17'!K195+'Июль 17'!K195+'Август 17'!K218+'Сентябрь 17'!K221+'Октябрь 17'!K221</f>
        <v>3</v>
      </c>
      <c r="L221" s="17">
        <f>'Март 17'!L186+'Апрель 17'!L186+'Май 17'!L194+'Июнь 17'!L195+'Июль 17'!L195+'Август 17'!L218+'Сентябрь 17'!L221+'Октябрь 17'!L221</f>
        <v>19</v>
      </c>
      <c r="M221" s="17">
        <f>'Март 17'!M186+'Апрель 17'!M186+'Май 17'!M194+'Июнь 17'!M195+'Июль 17'!M195+'Август 17'!M218+'Сентябрь 17'!M221+'Октябрь 17'!M221</f>
        <v>3</v>
      </c>
      <c r="N221" s="17">
        <f>'Март 17'!N186+'Апрель 17'!N186+'Май 17'!N194+'Июнь 17'!N195+'Июль 17'!N195+'Август 17'!N218+'Сентябрь 17'!N221+'Октябрь 17'!N221</f>
        <v>3</v>
      </c>
      <c r="O221" s="17">
        <f>'Март 17'!O186+'Апрель 17'!O186+'Май 17'!O194+'Июнь 17'!O195+'Июль 17'!O195+'Август 17'!O218+'Сентябрь 17'!O221+'Октябрь 17'!O221</f>
        <v>1</v>
      </c>
      <c r="P221" s="17">
        <v>0</v>
      </c>
      <c r="Q221" s="17">
        <f>'Март 17'!Q186+'Апрель 17'!Q186+'Май 17'!Q194+'Июнь 17'!Q195+'Июль 17'!Q195+'Август 17'!Q218+'Сентябрь 17'!Q221+'Октябрь 17'!Q221</f>
        <v>20</v>
      </c>
      <c r="R221" s="17">
        <f>'Март 17'!R186+'Апрель 17'!R186+'Май 17'!R194+'Июнь 17'!R195+'Июль 17'!R195+'Август 17'!R218+'Сентябрь 17'!R221+'Октябрь 17'!R221</f>
        <v>20</v>
      </c>
      <c r="S221" s="17">
        <f>'Март 17'!S186+'Апрель 17'!S186+'Май 17'!S194+'Июнь 17'!S195+'Июль 17'!S195+'Август 17'!S218+'Сентябрь 17'!S221+'Октябрь 17'!S221</f>
        <v>15</v>
      </c>
      <c r="T221" s="17">
        <f>'Март 17'!T186+'Апрель 17'!T186+'Май 17'!T194+'Июнь 17'!T195+'Июль 17'!T195+'Август 17'!T218+'Сентябрь 17'!T221+'Октябрь 17'!T221</f>
        <v>5</v>
      </c>
      <c r="U221" s="17">
        <f>'Март 17'!U186+'Апрель 17'!U186+'Май 17'!U194+'Июнь 17'!U195+'Июль 17'!U195+'Август 17'!U218+'Сентябрь 17'!U221+'Октябрь 17'!U221</f>
        <v>4</v>
      </c>
      <c r="V221" s="17">
        <f>'Март 17'!V186+'Апрель 17'!V186+'Май 17'!V194+'Июнь 17'!V195+'Июль 17'!V195+'Август 17'!V218+'Сентябрь 17'!V221+'Октябрь 17'!V221</f>
        <v>1</v>
      </c>
    </row>
    <row r="222" spans="1:22" s="97" customFormat="1" ht="45" customHeight="1" x14ac:dyDescent="0.2">
      <c r="A222" s="8">
        <v>129</v>
      </c>
      <c r="B222" s="23" t="s">
        <v>247</v>
      </c>
      <c r="C222" s="17">
        <f t="shared" ref="C222:C226" si="37">SUM(D222:V222)</f>
        <v>128</v>
      </c>
      <c r="D222" s="17">
        <v>0</v>
      </c>
      <c r="E222" s="17">
        <f>'Март 17'!E187+'Апрель 17'!E187+'Май 17'!E195+'Июнь 17'!E196+'Июль 17'!E196+'Август 17'!E219+'Сентябрь 17'!E222+'Октябрь 17'!E222</f>
        <v>22</v>
      </c>
      <c r="F222" s="17">
        <f>'Март 17'!F187+'Апрель 17'!F187+'Май 17'!F195+'Июнь 17'!F196+'Июль 17'!F196+'Август 17'!F219+'Сентябрь 17'!F222+'Октябрь 17'!F222</f>
        <v>0</v>
      </c>
      <c r="G222" s="17">
        <v>0</v>
      </c>
      <c r="H222" s="17">
        <f>'Март 17'!H187+'Апрель 17'!H187+'Май 17'!H195+'Июнь 17'!H196+'Июль 17'!H196+'Август 17'!H219+'Сентябрь 17'!H222+'Октябрь 17'!H222</f>
        <v>11</v>
      </c>
      <c r="I222" s="17">
        <f>'Март 17'!I187+'Апрель 17'!I187+'Май 17'!I195+'Июнь 17'!I196+'Июль 17'!I196+'Август 17'!I219+'Сентябрь 17'!I222+'Октябрь 17'!I222</f>
        <v>0</v>
      </c>
      <c r="J222" s="17">
        <f>'Март 17'!J187+'Апрель 17'!J187+'Май 17'!J195+'Июнь 17'!J196+'Июль 17'!J196+'Август 17'!J219+'Сентябрь 17'!J222+'Октябрь 17'!J222</f>
        <v>0</v>
      </c>
      <c r="K222" s="17">
        <f>'Март 17'!K187+'Апрель 17'!K187+'Май 17'!K195+'Июнь 17'!K196+'Июль 17'!K196+'Август 17'!K219+'Сентябрь 17'!K222+'Октябрь 17'!K222</f>
        <v>3</v>
      </c>
      <c r="L222" s="17">
        <f>'Март 17'!L187+'Апрель 17'!L187+'Май 17'!L195+'Июнь 17'!L196+'Июль 17'!L196+'Август 17'!L219+'Сентябрь 17'!L222+'Октябрь 17'!L222</f>
        <v>12</v>
      </c>
      <c r="M222" s="17">
        <f>'Март 17'!M187+'Апрель 17'!M187+'Май 17'!M195+'Июнь 17'!M196+'Июль 17'!M196+'Август 17'!M219+'Сентябрь 17'!M222+'Октябрь 17'!M222</f>
        <v>7</v>
      </c>
      <c r="N222" s="17">
        <f>'Март 17'!N187+'Апрель 17'!N187+'Май 17'!N195+'Июнь 17'!N196+'Июль 17'!N196+'Август 17'!N219+'Сентябрь 17'!N222+'Октябрь 17'!N222</f>
        <v>8</v>
      </c>
      <c r="O222" s="17">
        <f>'Март 17'!O187+'Апрель 17'!O187+'Май 17'!O195+'Июнь 17'!O196+'Июль 17'!O196+'Август 17'!O219+'Сентябрь 17'!O222+'Октябрь 17'!O222</f>
        <v>0</v>
      </c>
      <c r="P222" s="17">
        <v>0</v>
      </c>
      <c r="Q222" s="17">
        <f>'Март 17'!Q187+'Апрель 17'!Q187+'Май 17'!Q195+'Июнь 17'!Q196+'Июль 17'!Q196+'Август 17'!Q219+'Сентябрь 17'!Q222+'Октябрь 17'!Q222</f>
        <v>26</v>
      </c>
      <c r="R222" s="17">
        <f>'Март 17'!R187+'Апрель 17'!R187+'Май 17'!R195+'Июнь 17'!R196+'Июль 17'!R196+'Август 17'!R219+'Сентябрь 17'!R222+'Октябрь 17'!R222</f>
        <v>13</v>
      </c>
      <c r="S222" s="17">
        <f>'Март 17'!S187+'Апрель 17'!S187+'Май 17'!S195+'Июнь 17'!S196+'Июль 17'!S196+'Август 17'!S219+'Сентябрь 17'!S222+'Октябрь 17'!S222</f>
        <v>8</v>
      </c>
      <c r="T222" s="17">
        <f>'Март 17'!T187+'Апрель 17'!T187+'Май 17'!T195+'Июнь 17'!T196+'Июль 17'!T196+'Август 17'!T219+'Сентябрь 17'!T222+'Октябрь 17'!T222</f>
        <v>16</v>
      </c>
      <c r="U222" s="17">
        <f>'Март 17'!U187+'Апрель 17'!U187+'Май 17'!U195+'Июнь 17'!U196+'Июль 17'!U196+'Август 17'!U219+'Сентябрь 17'!U222+'Октябрь 17'!U222</f>
        <v>0</v>
      </c>
      <c r="V222" s="17">
        <f>'Март 17'!V187+'Апрель 17'!V187+'Май 17'!V195+'Июнь 17'!V196+'Июль 17'!V196+'Август 17'!V219+'Сентябрь 17'!V222+'Октябрь 17'!V222</f>
        <v>2</v>
      </c>
    </row>
    <row r="223" spans="1:22" s="97" customFormat="1" ht="30.75" customHeight="1" x14ac:dyDescent="0.2">
      <c r="A223" s="8">
        <v>130</v>
      </c>
      <c r="B223" s="92" t="s">
        <v>202</v>
      </c>
      <c r="C223" s="17">
        <f t="shared" si="37"/>
        <v>41</v>
      </c>
      <c r="D223" s="17">
        <v>0</v>
      </c>
      <c r="E223" s="17">
        <f>'Июль 17'!E197+'Август 17'!E220+'Сентябрь 17'!E223+'Октябрь 17'!E223</f>
        <v>10</v>
      </c>
      <c r="F223" s="17">
        <f>'Июль 17'!F197+'Август 17'!F220+'Сентябрь 17'!F223+'Октябрь 17'!F223</f>
        <v>0</v>
      </c>
      <c r="G223" s="17">
        <f>'Июль 17'!G197+'Август 17'!G220+'Сентябрь 17'!G223</f>
        <v>0</v>
      </c>
      <c r="H223" s="17">
        <f>'Июль 17'!H197+'Август 17'!H220+'Сентябрь 17'!H223+'Октябрь 17'!H223</f>
        <v>9</v>
      </c>
      <c r="I223" s="17">
        <f>'Июль 17'!I197+'Август 17'!I220+'Сентябрь 17'!I223+'Октябрь 17'!I223</f>
        <v>0</v>
      </c>
      <c r="J223" s="17">
        <f>'Июль 17'!J197+'Август 17'!J220+'Сентябрь 17'!J223+'Октябрь 17'!J223</f>
        <v>0</v>
      </c>
      <c r="K223" s="17">
        <f>'Июль 17'!K197+'Август 17'!K220+'Сентябрь 17'!K223+'Октябрь 17'!K223</f>
        <v>0</v>
      </c>
      <c r="L223" s="17">
        <f>'Июль 17'!L197+'Август 17'!L220+'Сентябрь 17'!L223+'Октябрь 17'!L223</f>
        <v>6</v>
      </c>
      <c r="M223" s="17">
        <f>'Июль 17'!M197+'Август 17'!M220+'Сентябрь 17'!M223+'Октябрь 17'!M223</f>
        <v>2</v>
      </c>
      <c r="N223" s="17">
        <f>'Июль 17'!N197+'Август 17'!N220+'Сентябрь 17'!N223+'Октябрь 17'!N223</f>
        <v>2</v>
      </c>
      <c r="O223" s="17">
        <f>'Июль 17'!O197+'Август 17'!O220+'Сентябрь 17'!O223+'Октябрь 17'!O223</f>
        <v>0</v>
      </c>
      <c r="P223" s="17">
        <f>'Июль 17'!P197+'Август 17'!P220+'Сентябрь 17'!P223</f>
        <v>0</v>
      </c>
      <c r="Q223" s="17">
        <f>'Июль 17'!Q197+'Август 17'!Q220+'Сентябрь 17'!Q223+'Октябрь 17'!Q223</f>
        <v>1</v>
      </c>
      <c r="R223" s="17">
        <f>'Июль 17'!R197+'Август 17'!R220+'Сентябрь 17'!R223+'Октябрь 17'!R223</f>
        <v>7</v>
      </c>
      <c r="S223" s="17">
        <f>'Июль 17'!S197+'Август 17'!S220+'Сентябрь 17'!S223+'Октябрь 17'!S223</f>
        <v>1</v>
      </c>
      <c r="T223" s="17">
        <f>'Июль 17'!T197+'Август 17'!T220+'Сентябрь 17'!T223+'Октябрь 17'!T223</f>
        <v>0</v>
      </c>
      <c r="U223" s="17">
        <f>'Июль 17'!U197+'Август 17'!U220+'Сентябрь 17'!U223+'Октябрь 17'!U223</f>
        <v>0</v>
      </c>
      <c r="V223" s="17">
        <f>'Июль 17'!V197+'Август 17'!V220+'Сентябрь 17'!V223+'Октябрь 17'!V223</f>
        <v>3</v>
      </c>
    </row>
    <row r="224" spans="1:22" s="97" customFormat="1" ht="90.75" customHeight="1" x14ac:dyDescent="0.2">
      <c r="A224" s="8">
        <v>131</v>
      </c>
      <c r="B224" s="92" t="s">
        <v>203</v>
      </c>
      <c r="C224" s="17">
        <f t="shared" si="37"/>
        <v>11</v>
      </c>
      <c r="D224" s="17">
        <v>0</v>
      </c>
      <c r="E224" s="17">
        <f>'Июль 17'!E198+'Август 17'!E221+'Сентябрь 17'!E224+'Октябрь 17'!E224</f>
        <v>2</v>
      </c>
      <c r="F224" s="17">
        <f>'Июль 17'!F198+'Август 17'!F221+'Сентябрь 17'!F224+'Октябрь 17'!F224</f>
        <v>0</v>
      </c>
      <c r="G224" s="17">
        <v>0</v>
      </c>
      <c r="H224" s="17">
        <f>'Июль 17'!H198+'Август 17'!H221+'Сентябрь 17'!H224+'Октябрь 17'!H224</f>
        <v>0</v>
      </c>
      <c r="I224" s="17">
        <f>'Июль 17'!I198+'Август 17'!I221+'Сентябрь 17'!I224+'Октябрь 17'!I224</f>
        <v>0</v>
      </c>
      <c r="J224" s="17">
        <f>'Июль 17'!J198+'Август 17'!J221+'Сентябрь 17'!J224+'Октябрь 17'!J224</f>
        <v>0</v>
      </c>
      <c r="K224" s="17">
        <f>'Июль 17'!K198+'Август 17'!K221+'Сентябрь 17'!K224+'Октябрь 17'!K224</f>
        <v>0</v>
      </c>
      <c r="L224" s="17">
        <f>'Июль 17'!L198+'Август 17'!L221+'Сентябрь 17'!L224+'Октябрь 17'!L224</f>
        <v>1</v>
      </c>
      <c r="M224" s="17">
        <f>'Июль 17'!M198+'Август 17'!M221+'Сентябрь 17'!M224+'Октябрь 17'!M224</f>
        <v>0</v>
      </c>
      <c r="N224" s="17">
        <f>'Июль 17'!N198+'Август 17'!N221+'Сентябрь 17'!N224+'Октябрь 17'!N224</f>
        <v>0</v>
      </c>
      <c r="O224" s="17">
        <f>'Июль 17'!O198+'Август 17'!O221+'Сентябрь 17'!O224+'Октябрь 17'!O224</f>
        <v>0</v>
      </c>
      <c r="P224" s="17">
        <v>0</v>
      </c>
      <c r="Q224" s="17">
        <f>'Июль 17'!Q198+'Август 17'!Q221+'Сентябрь 17'!Q224+'Октябрь 17'!Q224</f>
        <v>5</v>
      </c>
      <c r="R224" s="17">
        <f>'Июль 17'!R198+'Август 17'!R221+'Сентябрь 17'!R224+'Октябрь 17'!R224</f>
        <v>2</v>
      </c>
      <c r="S224" s="17">
        <f>'Июль 17'!S198+'Август 17'!S221+'Сентябрь 17'!S224+'Октябрь 17'!S224</f>
        <v>1</v>
      </c>
      <c r="T224" s="17">
        <f>'Июль 17'!T198+'Август 17'!T221+'Сентябрь 17'!T224+'Октябрь 17'!T224</f>
        <v>0</v>
      </c>
      <c r="U224" s="17">
        <f>'Июль 17'!U198+'Август 17'!U221+'Сентябрь 17'!U224+'Октябрь 17'!U224</f>
        <v>0</v>
      </c>
      <c r="V224" s="17">
        <f>'Июль 17'!V198+'Август 17'!V221+'Сентябрь 17'!V224+'Октябрь 17'!V224</f>
        <v>0</v>
      </c>
    </row>
    <row r="225" spans="1:22" s="97" customFormat="1" ht="90.75" customHeight="1" x14ac:dyDescent="0.2">
      <c r="A225" s="8">
        <v>132</v>
      </c>
      <c r="B225" s="92" t="s">
        <v>204</v>
      </c>
      <c r="C225" s="17">
        <f t="shared" si="37"/>
        <v>25</v>
      </c>
      <c r="D225" s="17">
        <v>0</v>
      </c>
      <c r="E225" s="17">
        <f>'Июль 17'!E199+'Август 17'!E222+'Сентябрь 17'!E225+'Октябрь 17'!E225</f>
        <v>7</v>
      </c>
      <c r="F225" s="17">
        <f>'Июль 17'!F199+'Август 17'!F222+'Сентябрь 17'!F225+'Октябрь 17'!F225</f>
        <v>0</v>
      </c>
      <c r="G225" s="17">
        <v>0</v>
      </c>
      <c r="H225" s="17">
        <f>'Июль 17'!H199+'Август 17'!H222+'Сентябрь 17'!H225+'Октябрь 17'!H225</f>
        <v>8</v>
      </c>
      <c r="I225" s="17">
        <f>'Июль 17'!I199+'Август 17'!I222+'Сентябрь 17'!I225+'Октябрь 17'!I225</f>
        <v>0</v>
      </c>
      <c r="J225" s="17">
        <f>'Июль 17'!J199+'Август 17'!J222+'Сентябрь 17'!J225+'Октябрь 17'!J225</f>
        <v>0</v>
      </c>
      <c r="K225" s="17">
        <f>'Июль 17'!K199+'Август 17'!K222+'Сентябрь 17'!K225+'Октябрь 17'!K225</f>
        <v>0</v>
      </c>
      <c r="L225" s="17">
        <f>'Июль 17'!L199+'Август 17'!L222+'Сентябрь 17'!L225+'Октябрь 17'!L225</f>
        <v>1</v>
      </c>
      <c r="M225" s="17">
        <f>'Июль 17'!M199+'Август 17'!M222+'Сентябрь 17'!M225+'Октябрь 17'!M225</f>
        <v>0</v>
      </c>
      <c r="N225" s="17">
        <f>'Июль 17'!N199+'Август 17'!N222+'Сентябрь 17'!N225+'Октябрь 17'!N225</f>
        <v>0</v>
      </c>
      <c r="O225" s="17">
        <f>'Июль 17'!O199+'Август 17'!O222+'Сентябрь 17'!O225+'Октябрь 17'!O225</f>
        <v>0</v>
      </c>
      <c r="P225" s="17">
        <v>0</v>
      </c>
      <c r="Q225" s="17">
        <f>'Июль 17'!Q199+'Август 17'!Q222+'Сентябрь 17'!Q225+'Октябрь 17'!Q225</f>
        <v>4</v>
      </c>
      <c r="R225" s="17">
        <f>'Июль 17'!R199+'Август 17'!R222+'Сентябрь 17'!R225+'Октябрь 17'!R225</f>
        <v>5</v>
      </c>
      <c r="S225" s="17">
        <f>'Июль 17'!S199+'Август 17'!S222+'Сентябрь 17'!S225+'Октябрь 17'!S225</f>
        <v>0</v>
      </c>
      <c r="T225" s="17">
        <f>'Июль 17'!T199+'Август 17'!T222+'Сентябрь 17'!T225+'Октябрь 17'!T225</f>
        <v>0</v>
      </c>
      <c r="U225" s="17">
        <f>'Июль 17'!U199+'Август 17'!U222+'Сентябрь 17'!U225+'Октябрь 17'!U225</f>
        <v>0</v>
      </c>
      <c r="V225" s="17">
        <f>'Июль 17'!V199+'Август 17'!V222+'Сентябрь 17'!V225+'Октябрь 17'!V225</f>
        <v>0</v>
      </c>
    </row>
    <row r="226" spans="1:22" s="97" customFormat="1" ht="33.75" customHeight="1" x14ac:dyDescent="0.2">
      <c r="A226" s="8">
        <v>133</v>
      </c>
      <c r="B226" s="92" t="s">
        <v>205</v>
      </c>
      <c r="C226" s="17">
        <f t="shared" si="37"/>
        <v>78</v>
      </c>
      <c r="D226" s="17">
        <v>0</v>
      </c>
      <c r="E226" s="17">
        <f>'Июль 17'!E200+'Август 17'!E223+'Сентябрь 17'!E226+'Октябрь 17'!E226</f>
        <v>4</v>
      </c>
      <c r="F226" s="17">
        <f>'Июль 17'!F200+'Август 17'!F223+'Сентябрь 17'!F226+'Октябрь 17'!F226</f>
        <v>0</v>
      </c>
      <c r="G226" s="17">
        <v>0</v>
      </c>
      <c r="H226" s="17">
        <f>'Июль 17'!H200+'Август 17'!H223+'Сентябрь 17'!H226+'Октябрь 17'!H226</f>
        <v>16</v>
      </c>
      <c r="I226" s="17">
        <f>'Июль 17'!I200+'Август 17'!I223+'Сентябрь 17'!I226+'Октябрь 17'!I226</f>
        <v>0</v>
      </c>
      <c r="J226" s="17">
        <f>'Июль 17'!J200+'Август 17'!J223+'Сентябрь 17'!J226+'Октябрь 17'!J226</f>
        <v>0</v>
      </c>
      <c r="K226" s="17">
        <f>'Июль 17'!K200+'Август 17'!K223+'Сентябрь 17'!K226+'Октябрь 17'!K226</f>
        <v>2</v>
      </c>
      <c r="L226" s="17">
        <f>'Июль 17'!L200+'Август 17'!L223+'Сентябрь 17'!L226+'Октябрь 17'!L226</f>
        <v>11</v>
      </c>
      <c r="M226" s="17">
        <f>'Июль 17'!M200+'Август 17'!M223+'Сентябрь 17'!M226+'Октябрь 17'!M226</f>
        <v>1</v>
      </c>
      <c r="N226" s="17">
        <f>'Июль 17'!N200+'Август 17'!N223+'Сентябрь 17'!N226+'Октябрь 17'!N226</f>
        <v>8</v>
      </c>
      <c r="O226" s="17">
        <f>'Июль 17'!O200+'Август 17'!O223+'Сентябрь 17'!O226+'Октябрь 17'!O226</f>
        <v>0</v>
      </c>
      <c r="P226" s="17">
        <v>0</v>
      </c>
      <c r="Q226" s="17">
        <f>'Июль 17'!Q200+'Август 17'!Q223+'Сентябрь 17'!Q226+'Октябрь 17'!Q226</f>
        <v>10</v>
      </c>
      <c r="R226" s="17">
        <f>'Июль 17'!R200+'Август 17'!R223+'Сентябрь 17'!R226+'Октябрь 17'!R226</f>
        <v>12</v>
      </c>
      <c r="S226" s="17">
        <f>'Июль 17'!S200+'Август 17'!S223+'Сентябрь 17'!S226+'Октябрь 17'!S226</f>
        <v>0</v>
      </c>
      <c r="T226" s="17">
        <f>'Июль 17'!T200+'Август 17'!T223+'Сентябрь 17'!T226+'Октябрь 17'!T226</f>
        <v>9</v>
      </c>
      <c r="U226" s="17">
        <f>'Июль 17'!U200+'Август 17'!U223+'Сентябрь 17'!U226+'Октябрь 17'!U226</f>
        <v>2</v>
      </c>
      <c r="V226" s="17">
        <f>'Июль 17'!V200+'Август 17'!V223+'Сентябрь 17'!V226+'Октябрь 17'!V226</f>
        <v>3</v>
      </c>
    </row>
    <row r="227" spans="1:22" s="97" customFormat="1" ht="108.75" customHeight="1" x14ac:dyDescent="0.2">
      <c r="A227" s="8">
        <v>134</v>
      </c>
      <c r="B227" s="23" t="s">
        <v>248</v>
      </c>
      <c r="C227" s="17">
        <f>SUM(D227:V227)</f>
        <v>53</v>
      </c>
      <c r="D227" s="17">
        <v>0</v>
      </c>
      <c r="E227" s="17">
        <f>'Март 17'!E192+'Апрель 17'!E192+'Май 17'!E200+'Июнь 17'!E201+'Июль 17'!E201+'Август 17'!E224+'Сентябрь 17'!E227+'Октябрь 17'!E227</f>
        <v>21</v>
      </c>
      <c r="F227" s="17">
        <f>'Март 17'!F192+'Апрель 17'!F192+'Май 17'!F200+'Июнь 17'!F201+'Июль 17'!F201+'Август 17'!F224+'Сентябрь 17'!F227+'Октябрь 17'!F227</f>
        <v>0</v>
      </c>
      <c r="G227" s="17">
        <f>'Март 17'!G188+'Апрель 17'!G188+'Май 17'!G196+'Июнь 17'!G197+'Июль 17'!G201+'Август 17'!G224+'Сентябрь 17'!G227</f>
        <v>0</v>
      </c>
      <c r="H227" s="17">
        <f>'Март 17'!H192+'Апрель 17'!H192+'Май 17'!H200+'Июнь 17'!H201+'Июль 17'!H201+'Август 17'!H224+'Сентябрь 17'!H227+'Октябрь 17'!H227</f>
        <v>2</v>
      </c>
      <c r="I227" s="81">
        <f>'Март 17'!I188+'Апрель 17'!I188+'Май 17'!I196+'Июнь 17'!I197+'Июль 17'!I201+'Август 17'!I224+'Сентябрь 17'!I227+'Октябрь 17'!I227</f>
        <v>0</v>
      </c>
      <c r="J227" s="81">
        <f>'Март 17'!J188+'Апрель 17'!J188+'Май 17'!J196+'Июнь 17'!J197+'Июль 17'!J201+'Август 17'!J224+'Сентябрь 17'!J227+'Октябрь 17'!J227</f>
        <v>0</v>
      </c>
      <c r="K227" s="81">
        <f>'Март 17'!K188+'Апрель 17'!K188+'Май 17'!K196+'Июнь 17'!K197+'Июль 17'!K201+'Август 17'!K224+'Сентябрь 17'!K227+'Октябрь 17'!K227</f>
        <v>0</v>
      </c>
      <c r="L227" s="81">
        <f>'Март 17'!L188+'Апрель 17'!L188+'Май 17'!L196+'Июнь 17'!L197+'Июль 17'!L201+'Август 17'!L224+'Сентябрь 17'!L227+'Октябрь 17'!L227</f>
        <v>8</v>
      </c>
      <c r="M227" s="81">
        <f>'Март 17'!M188+'Апрель 17'!M188+'Май 17'!M196+'Июнь 17'!M197+'Июль 17'!M201+'Август 17'!M224+'Сентябрь 17'!M227+'Октябрь 17'!M227</f>
        <v>3</v>
      </c>
      <c r="N227" s="81">
        <f>'Март 17'!N188+'Апрель 17'!N188+'Май 17'!N196+'Июнь 17'!N197+'Июль 17'!N201+'Август 17'!N224+'Сентябрь 17'!N227+'Октябрь 17'!N227</f>
        <v>1</v>
      </c>
      <c r="O227" s="81">
        <f>'Март 17'!O188+'Апрель 17'!O188+'Май 17'!O196+'Июнь 17'!O197+'Июль 17'!O201+'Август 17'!O224+'Сентябрь 17'!O227+'Октябрь 17'!O227</f>
        <v>0</v>
      </c>
      <c r="P227" s="81">
        <f>'Март 17'!P188+'Апрель 17'!P188+'Май 17'!P196+'Июнь 17'!P197+'Июль 17'!P201+'Август 17'!P224+'Сентябрь 17'!P227+'Октябрь 17'!P227</f>
        <v>0</v>
      </c>
      <c r="Q227" s="81">
        <f>'Март 17'!Q188+'Апрель 17'!Q188+'Май 17'!Q196+'Июнь 17'!Q197+'Июль 17'!Q201+'Август 17'!Q224+'Сентябрь 17'!Q227+'Октябрь 17'!Q227</f>
        <v>8</v>
      </c>
      <c r="R227" s="81">
        <f>'Март 17'!R188+'Апрель 17'!R188+'Май 17'!R196+'Июнь 17'!R197+'Июль 17'!R201+'Август 17'!R224+'Сентябрь 17'!R227+'Октябрь 17'!R227</f>
        <v>6</v>
      </c>
      <c r="S227" s="81">
        <f>'Март 17'!S188+'Апрель 17'!S188+'Май 17'!S196+'Июнь 17'!S197+'Июль 17'!S201+'Август 17'!S224+'Сентябрь 17'!S227+'Октябрь 17'!S227</f>
        <v>1</v>
      </c>
      <c r="T227" s="81">
        <f>'Март 17'!T188+'Апрель 17'!T188+'Май 17'!T196+'Июнь 17'!T197+'Июль 17'!T201+'Август 17'!T224+'Сентябрь 17'!T227+'Октябрь 17'!T227</f>
        <v>1</v>
      </c>
      <c r="U227" s="81">
        <f>'Март 17'!U188+'Апрель 17'!U188+'Май 17'!U196+'Июнь 17'!U197+'Июль 17'!U201+'Август 17'!U224+'Сентябрь 17'!U227+'Октябрь 17'!U227</f>
        <v>0</v>
      </c>
      <c r="V227" s="81">
        <f>'Март 17'!V188+'Апрель 17'!V188+'Май 17'!V196+'Июнь 17'!V197+'Июль 17'!V201+'Август 17'!V224+'Сентябрь 17'!V227+'Октябрь 17'!V227</f>
        <v>2</v>
      </c>
    </row>
    <row r="228" spans="1:22" s="97" customFormat="1" ht="14.25" x14ac:dyDescent="0.2">
      <c r="A228" s="107">
        <v>7</v>
      </c>
      <c r="B228" s="108" t="s">
        <v>27</v>
      </c>
      <c r="C228" s="109">
        <f>SUM(C221:C227)</f>
        <v>477</v>
      </c>
      <c r="D228" s="109">
        <f t="shared" ref="D228:V228" si="38">SUM(D221:D227)</f>
        <v>0</v>
      </c>
      <c r="E228" s="109">
        <f>SUM(E221:E227)</f>
        <v>93</v>
      </c>
      <c r="F228" s="109">
        <f t="shared" si="38"/>
        <v>0</v>
      </c>
      <c r="G228" s="109">
        <f t="shared" si="38"/>
        <v>0</v>
      </c>
      <c r="H228" s="109">
        <f t="shared" si="38"/>
        <v>66</v>
      </c>
      <c r="I228" s="109">
        <f t="shared" si="38"/>
        <v>0</v>
      </c>
      <c r="J228" s="109">
        <f t="shared" si="38"/>
        <v>0</v>
      </c>
      <c r="K228" s="109">
        <f t="shared" si="38"/>
        <v>8</v>
      </c>
      <c r="L228" s="109">
        <f t="shared" si="38"/>
        <v>58</v>
      </c>
      <c r="M228" s="109">
        <f t="shared" si="38"/>
        <v>16</v>
      </c>
      <c r="N228" s="109">
        <f t="shared" si="38"/>
        <v>22</v>
      </c>
      <c r="O228" s="109">
        <f t="shared" si="38"/>
        <v>1</v>
      </c>
      <c r="P228" s="109">
        <f t="shared" si="38"/>
        <v>0</v>
      </c>
      <c r="Q228" s="109">
        <f t="shared" si="38"/>
        <v>74</v>
      </c>
      <c r="R228" s="109">
        <f t="shared" si="38"/>
        <v>65</v>
      </c>
      <c r="S228" s="109">
        <f t="shared" si="38"/>
        <v>26</v>
      </c>
      <c r="T228" s="109">
        <f t="shared" si="38"/>
        <v>31</v>
      </c>
      <c r="U228" s="109">
        <f t="shared" si="38"/>
        <v>6</v>
      </c>
      <c r="V228" s="109">
        <f t="shared" si="38"/>
        <v>11</v>
      </c>
    </row>
    <row r="229" spans="1:22" s="97" customFormat="1" ht="17.25" customHeight="1" x14ac:dyDescent="0.2">
      <c r="A229" s="107"/>
      <c r="B229" s="114" t="s">
        <v>223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28"/>
    </row>
    <row r="230" spans="1:22" s="97" customFormat="1" ht="31.5" customHeight="1" x14ac:dyDescent="0.2">
      <c r="A230" s="8">
        <v>135</v>
      </c>
      <c r="B230" s="23" t="s">
        <v>224</v>
      </c>
      <c r="C230" s="17">
        <f>SUM(D230:V230)</f>
        <v>2</v>
      </c>
      <c r="D230" s="17">
        <f>'Сентябрь 17'!D230+'Октябрь 17'!D230</f>
        <v>2</v>
      </c>
      <c r="E230" s="17" t="s">
        <v>175</v>
      </c>
      <c r="F230" s="17" t="s">
        <v>175</v>
      </c>
      <c r="G230" s="17" t="s">
        <v>175</v>
      </c>
      <c r="H230" s="17" t="s">
        <v>175</v>
      </c>
      <c r="I230" s="17" t="s">
        <v>175</v>
      </c>
      <c r="J230" s="17" t="s">
        <v>175</v>
      </c>
      <c r="K230" s="17" t="s">
        <v>175</v>
      </c>
      <c r="L230" s="17" t="s">
        <v>175</v>
      </c>
      <c r="M230" s="17" t="s">
        <v>175</v>
      </c>
      <c r="N230" s="17" t="s">
        <v>175</v>
      </c>
      <c r="O230" s="17" t="s">
        <v>175</v>
      </c>
      <c r="P230" s="17" t="s">
        <v>175</v>
      </c>
      <c r="Q230" s="17" t="s">
        <v>175</v>
      </c>
      <c r="R230" s="17" t="s">
        <v>175</v>
      </c>
      <c r="S230" s="17" t="s">
        <v>175</v>
      </c>
      <c r="T230" s="17" t="s">
        <v>175</v>
      </c>
      <c r="U230" s="17" t="s">
        <v>175</v>
      </c>
      <c r="V230" s="17" t="s">
        <v>175</v>
      </c>
    </row>
    <row r="231" spans="1:22" s="97" customFormat="1" ht="14.25" x14ac:dyDescent="0.2">
      <c r="A231" s="107">
        <v>1</v>
      </c>
      <c r="B231" s="108" t="s">
        <v>27</v>
      </c>
      <c r="C231" s="109">
        <f>SUM(D231:V231)</f>
        <v>2</v>
      </c>
      <c r="D231" s="109">
        <f t="shared" ref="D231:V231" si="39">SUM(D230:D230)</f>
        <v>2</v>
      </c>
      <c r="E231" s="109">
        <f t="shared" si="39"/>
        <v>0</v>
      </c>
      <c r="F231" s="109">
        <f t="shared" si="39"/>
        <v>0</v>
      </c>
      <c r="G231" s="109">
        <f t="shared" si="39"/>
        <v>0</v>
      </c>
      <c r="H231" s="109">
        <f t="shared" si="39"/>
        <v>0</v>
      </c>
      <c r="I231" s="109">
        <f t="shared" si="39"/>
        <v>0</v>
      </c>
      <c r="J231" s="109">
        <f t="shared" si="39"/>
        <v>0</v>
      </c>
      <c r="K231" s="109">
        <f t="shared" si="39"/>
        <v>0</v>
      </c>
      <c r="L231" s="109">
        <f t="shared" si="39"/>
        <v>0</v>
      </c>
      <c r="M231" s="109">
        <f t="shared" si="39"/>
        <v>0</v>
      </c>
      <c r="N231" s="109">
        <f t="shared" si="39"/>
        <v>0</v>
      </c>
      <c r="O231" s="109">
        <f t="shared" si="39"/>
        <v>0</v>
      </c>
      <c r="P231" s="109">
        <f t="shared" si="39"/>
        <v>0</v>
      </c>
      <c r="Q231" s="109">
        <f t="shared" si="39"/>
        <v>0</v>
      </c>
      <c r="R231" s="109">
        <f t="shared" si="39"/>
        <v>0</v>
      </c>
      <c r="S231" s="109">
        <f t="shared" si="39"/>
        <v>0</v>
      </c>
      <c r="T231" s="109">
        <f t="shared" si="39"/>
        <v>0</v>
      </c>
      <c r="U231" s="109">
        <f t="shared" si="39"/>
        <v>0</v>
      </c>
      <c r="V231" s="109">
        <f t="shared" si="39"/>
        <v>0</v>
      </c>
    </row>
    <row r="232" spans="1:22" s="97" customFormat="1" ht="14.25" x14ac:dyDescent="0.2">
      <c r="A232" s="107"/>
      <c r="B232" s="116" t="s">
        <v>199</v>
      </c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</row>
    <row r="233" spans="1:22" s="97" customFormat="1" ht="31.5" customHeight="1" x14ac:dyDescent="0.2">
      <c r="A233" s="8">
        <v>136</v>
      </c>
      <c r="B233" s="23" t="s">
        <v>200</v>
      </c>
      <c r="C233" s="17">
        <f>SUM(D233:V233)</f>
        <v>95</v>
      </c>
      <c r="D233" s="17">
        <f>'Июль 17'!D204+'Август 17'!D227+'Сентябрь 17'!D233+'Октябрь 17'!D233</f>
        <v>0</v>
      </c>
      <c r="E233" s="17">
        <f>'Июль 17'!E204+'Август 17'!E227+'Сентябрь 17'!E233+'Октябрь 17'!E233</f>
        <v>1</v>
      </c>
      <c r="F233" s="17">
        <f>'Июль 17'!F204+'Август 17'!F227+'Сентябрь 17'!F233+'Октябрь 17'!F233</f>
        <v>0</v>
      </c>
      <c r="G233" s="17">
        <f>'Июль 17'!G204+'Август 17'!G227+'Сентябрь 17'!G233+'Октябрь 17'!G233</f>
        <v>0</v>
      </c>
      <c r="H233" s="17">
        <f>'Июль 17'!H204+'Август 17'!H227+'Сентябрь 17'!H233+'Октябрь 17'!H233</f>
        <v>0</v>
      </c>
      <c r="I233" s="17">
        <f>'Июль 17'!I204+'Август 17'!I227+'Сентябрь 17'!I233+'Октябрь 17'!I233</f>
        <v>2</v>
      </c>
      <c r="J233" s="17">
        <f>'Июль 17'!J204+'Август 17'!J227+'Сентябрь 17'!J233+'Октябрь 17'!J233</f>
        <v>2</v>
      </c>
      <c r="K233" s="17">
        <f>'Июль 17'!K204+'Август 17'!K227+'Сентябрь 17'!K233+'Октябрь 17'!K233</f>
        <v>0</v>
      </c>
      <c r="L233" s="17">
        <f>'Июль 17'!L204+'Август 17'!L227+'Сентябрь 17'!L233+'Октябрь 17'!L233</f>
        <v>15</v>
      </c>
      <c r="M233" s="17">
        <f>'Июль 17'!M204+'Август 17'!M227+'Сентябрь 17'!M233+'Октябрь 17'!M233</f>
        <v>0</v>
      </c>
      <c r="N233" s="17">
        <f>'Июль 17'!N204+'Август 17'!N227+'Сентябрь 17'!N233+'Октябрь 17'!N233</f>
        <v>0</v>
      </c>
      <c r="O233" s="17">
        <f>'Июль 17'!O204+'Август 17'!O227+'Сентябрь 17'!O233+'Октябрь 17'!O233</f>
        <v>0</v>
      </c>
      <c r="P233" s="17">
        <f>'Июль 17'!P204+'Август 17'!P227+'Сентябрь 17'!P233+'Октябрь 17'!P233</f>
        <v>0</v>
      </c>
      <c r="Q233" s="17">
        <f>'Июль 17'!Q204+'Август 17'!Q227+'Сентябрь 17'!Q233+'Октябрь 17'!Q233</f>
        <v>8</v>
      </c>
      <c r="R233" s="17">
        <f>'Июль 17'!R204+'Август 17'!R227+'Сентябрь 17'!R233+'Октябрь 17'!R233</f>
        <v>24</v>
      </c>
      <c r="S233" s="17">
        <f>'Июль 17'!S204+'Август 17'!S227+'Сентябрь 17'!S233+'Октябрь 17'!S233</f>
        <v>42</v>
      </c>
      <c r="T233" s="17">
        <f>'Июль 17'!T204+'Август 17'!T227+'Сентябрь 17'!T233+'Октябрь 17'!T233</f>
        <v>1</v>
      </c>
      <c r="U233" s="17">
        <f>'Июль 17'!U204+'Август 17'!U227+'Сентябрь 17'!U233+'Октябрь 17'!U233</f>
        <v>0</v>
      </c>
      <c r="V233" s="17">
        <f>'Июль 17'!V204+'Август 17'!V227+'Сентябрь 17'!V233+'Октябрь 17'!V233</f>
        <v>0</v>
      </c>
    </row>
    <row r="234" spans="1:22" s="97" customFormat="1" ht="12.75" customHeight="1" x14ac:dyDescent="0.2">
      <c r="A234" s="107">
        <v>1</v>
      </c>
      <c r="B234" s="108" t="s">
        <v>27</v>
      </c>
      <c r="C234" s="109">
        <f>C233</f>
        <v>95</v>
      </c>
      <c r="D234" s="109">
        <f t="shared" ref="D234:V234" si="40">D233</f>
        <v>0</v>
      </c>
      <c r="E234" s="109">
        <f t="shared" si="40"/>
        <v>1</v>
      </c>
      <c r="F234" s="109">
        <f t="shared" si="40"/>
        <v>0</v>
      </c>
      <c r="G234" s="109">
        <f t="shared" si="40"/>
        <v>0</v>
      </c>
      <c r="H234" s="109">
        <f t="shared" si="40"/>
        <v>0</v>
      </c>
      <c r="I234" s="109">
        <f t="shared" si="40"/>
        <v>2</v>
      </c>
      <c r="J234" s="109">
        <f t="shared" si="40"/>
        <v>2</v>
      </c>
      <c r="K234" s="109">
        <f t="shared" si="40"/>
        <v>0</v>
      </c>
      <c r="L234" s="109">
        <f t="shared" si="40"/>
        <v>15</v>
      </c>
      <c r="M234" s="109">
        <f t="shared" si="40"/>
        <v>0</v>
      </c>
      <c r="N234" s="109">
        <f t="shared" si="40"/>
        <v>0</v>
      </c>
      <c r="O234" s="109">
        <f t="shared" si="40"/>
        <v>0</v>
      </c>
      <c r="P234" s="109">
        <f t="shared" si="40"/>
        <v>0</v>
      </c>
      <c r="Q234" s="109">
        <f t="shared" si="40"/>
        <v>8</v>
      </c>
      <c r="R234" s="109">
        <f t="shared" si="40"/>
        <v>24</v>
      </c>
      <c r="S234" s="109">
        <f t="shared" si="40"/>
        <v>42</v>
      </c>
      <c r="T234" s="109">
        <f t="shared" si="40"/>
        <v>1</v>
      </c>
      <c r="U234" s="109">
        <f t="shared" si="40"/>
        <v>0</v>
      </c>
      <c r="V234" s="109">
        <f t="shared" si="40"/>
        <v>0</v>
      </c>
    </row>
    <row r="235" spans="1:22" ht="36.75" customHeight="1" x14ac:dyDescent="0.25">
      <c r="A235" s="8"/>
      <c r="B235" s="23" t="s">
        <v>44</v>
      </c>
      <c r="C235" s="17">
        <f>SUM(D235:V235)</f>
        <v>37276</v>
      </c>
      <c r="D235" s="17">
        <f>'Январь 17'!D190+'Февраль 17'!D190+'Март 17'!D190+'Апрель 17'!D190+'Май 17'!D198+'Июнь 17'!D202+'Июль 17'!D206+'Август 17'!D229+'Сентябрь 17'!D235+'Октябрь 17'!D235</f>
        <v>3177</v>
      </c>
      <c r="E235" s="17">
        <f>'Январь 17'!E190+'Февраль 17'!E190+'Март 17'!E190+'Апрель 17'!E190+'Май 17'!E198+'Июнь 17'!E202+'Июль 17'!E206+'Август 17'!E229+'Сентябрь 17'!E235+'Октябрь 17'!E235</f>
        <v>2627</v>
      </c>
      <c r="F235" s="17">
        <f>'Январь 17'!F190+'Февраль 17'!F190+'Март 17'!F190+'Апрель 17'!F190+'Май 17'!F198+'Июнь 17'!F202+'Июль 17'!F206+'Август 17'!F229+'Сентябрь 17'!F235+'Октябрь 17'!F235</f>
        <v>482</v>
      </c>
      <c r="G235" s="17">
        <f>'Январь 17'!G190+'Февраль 17'!G190+'Март 17'!G190+'Апрель 17'!G190+'Май 17'!G198+'Июнь 17'!G202+'Июль 17'!G206+'Август 17'!G229+'Сентябрь 17'!G235+'Октябрь 17'!G235</f>
        <v>288</v>
      </c>
      <c r="H235" s="17">
        <f>'Январь 17'!H190+'Февраль 17'!H190+'Март 17'!H190+'Апрель 17'!H190+'Май 17'!H198+'Июнь 17'!H202+'Июль 17'!H206+'Август 17'!H229+'Сентябрь 17'!H235+'Октябрь 17'!H235</f>
        <v>334</v>
      </c>
      <c r="I235" s="17">
        <f>'Январь 17'!I190+'Февраль 17'!I190+'Март 17'!I190+'Апрель 17'!I190+'Май 17'!I198+'Июнь 17'!I202+'Июль 17'!I206+'Август 17'!I229+'Сентябрь 17'!I235+'Октябрь 17'!I235</f>
        <v>490</v>
      </c>
      <c r="J235" s="17">
        <f>'Январь 17'!J190+'Февраль 17'!J190+'Март 17'!J190+'Апрель 17'!J190+'Май 17'!J198+'Июнь 17'!J202+'Июль 17'!J206+'Август 17'!J229+'Сентябрь 17'!J235+'Октябрь 17'!J235</f>
        <v>2349</v>
      </c>
      <c r="K235" s="17">
        <f>'Январь 17'!K190+'Февраль 17'!K190+'Март 17'!K190+'Апрель 17'!K190+'Май 17'!K198+'Июнь 17'!K202+'Июль 17'!K206+'Август 17'!K229+'Сентябрь 17'!K235+'Октябрь 17'!K235</f>
        <v>8370</v>
      </c>
      <c r="L235" s="17">
        <f>'Январь 17'!L190+'Февраль 17'!L190+'Март 17'!L190+'Апрель 17'!L190+'Май 17'!L198+'Июнь 17'!L202+'Июль 17'!L206+'Август 17'!L229+'Сентябрь 17'!L235+'Октябрь 17'!L235</f>
        <v>2320</v>
      </c>
      <c r="M235" s="17">
        <f>'Январь 17'!M190+'Февраль 17'!M190+'Март 17'!M190+'Апрель 17'!M190+'Май 17'!M198+'Июнь 17'!M202+'Июль 17'!M206+'Август 17'!M229+'Сентябрь 17'!M235+'Октябрь 17'!M235</f>
        <v>624</v>
      </c>
      <c r="N235" s="17">
        <f>'Январь 17'!N190+'Февраль 17'!N190+'Март 17'!N190+'Апрель 17'!N190+'Май 17'!N198+'Июнь 17'!N202+'Июль 17'!N206+'Август 17'!N229+'Сентябрь 17'!N235+'Октябрь 17'!N235</f>
        <v>485</v>
      </c>
      <c r="O235" s="17">
        <f>'Январь 17'!O190+'Февраль 17'!O190+'Март 17'!O190+'Апрель 17'!O190+'Май 17'!O198+'Июнь 17'!O202+'Июль 17'!O206+'Август 17'!O229+'Сентябрь 17'!O235+'Октябрь 17'!O235</f>
        <v>333</v>
      </c>
      <c r="P235" s="17">
        <f>'Январь 17'!P190+'Февраль 17'!P190+'Март 17'!P190+'Апрель 17'!P190+'Май 17'!P198+'Июнь 17'!P202+'Июль 17'!P206+'Август 17'!P229+'Сентябрь 17'!P235+'Октябрь 17'!P235</f>
        <v>7573</v>
      </c>
      <c r="Q235" s="17">
        <f>'Январь 17'!Q190+'Февраль 17'!Q190+'Март 17'!Q190+'Апрель 17'!Q190+'Май 17'!Q198+'Июнь 17'!Q202+'Июль 17'!Q206+'Август 17'!Q229+'Сентябрь 17'!Q235+'Октябрь 17'!Q235</f>
        <v>1252</v>
      </c>
      <c r="R235" s="17">
        <f>'Январь 17'!R190+'Февраль 17'!R190+'Март 17'!R190+'Апрель 17'!R190+'Май 17'!R198+'Июнь 17'!R202+'Июль 17'!R206+'Август 17'!R229+'Сентябрь 17'!R235+'Октябрь 17'!R235</f>
        <v>2231</v>
      </c>
      <c r="S235" s="17">
        <f>'Январь 17'!S190+'Февраль 17'!S190+'Март 17'!S190+'Апрель 17'!S190+'Май 17'!S198+'Июнь 17'!S202+'Июль 17'!S206+'Август 17'!S229+'Сентябрь 17'!S235+'Октябрь 17'!S235</f>
        <v>2359</v>
      </c>
      <c r="T235" s="17">
        <f>'Январь 17'!T190+'Февраль 17'!T190+'Март 17'!T190+'Апрель 17'!T190+'Май 17'!T198+'Июнь 17'!T202+'Июль 17'!T206+'Август 17'!T229+'Сентябрь 17'!T235+'Октябрь 17'!T235</f>
        <v>276</v>
      </c>
      <c r="U235" s="17">
        <f>'Январь 17'!U190+'Февраль 17'!U190+'Март 17'!U190+'Апрель 17'!U190+'Май 17'!U198+'Июнь 17'!U202+'Июль 17'!U206+'Август 17'!U229+'Сентябрь 17'!U235+'Октябрь 17'!U235</f>
        <v>965</v>
      </c>
      <c r="V235" s="17">
        <f>'Январь 17'!V190+'Февраль 17'!V190+'Март 17'!V190+'Апрель 17'!V190+'Май 17'!V198+'Июнь 17'!V202+'Июль 17'!V206+'Август 17'!V229+'Сентябрь 17'!V235+'Октябрь 17'!V235</f>
        <v>741</v>
      </c>
    </row>
    <row r="236" spans="1:22" ht="28.5" x14ac:dyDescent="0.25">
      <c r="A236" s="107" t="s">
        <v>0</v>
      </c>
      <c r="B236" s="107" t="s">
        <v>268</v>
      </c>
      <c r="C236" s="77">
        <f t="shared" ref="C236:V236" si="41">C228+C217+C212+C207+C204+C198+C193+C188+C148+C135+C126+C123+C119+C116+C107+C70+C67+C64+C59+C54+C44+C31+C28+C25+C22+C234+C34+C231</f>
        <v>496273</v>
      </c>
      <c r="D236" s="77">
        <f t="shared" si="41"/>
        <v>78498</v>
      </c>
      <c r="E236" s="77">
        <f t="shared" si="41"/>
        <v>18925</v>
      </c>
      <c r="F236" s="77">
        <f t="shared" si="41"/>
        <v>10469</v>
      </c>
      <c r="G236" s="77">
        <f t="shared" si="41"/>
        <v>4723</v>
      </c>
      <c r="H236" s="77">
        <f t="shared" si="41"/>
        <v>7535</v>
      </c>
      <c r="I236" s="77">
        <f t="shared" si="41"/>
        <v>8478</v>
      </c>
      <c r="J236" s="77">
        <f t="shared" si="41"/>
        <v>32873</v>
      </c>
      <c r="K236" s="77">
        <f t="shared" si="41"/>
        <v>85034</v>
      </c>
      <c r="L236" s="77">
        <f t="shared" si="41"/>
        <v>45548</v>
      </c>
      <c r="M236" s="77">
        <f t="shared" si="41"/>
        <v>12798</v>
      </c>
      <c r="N236" s="77">
        <f t="shared" si="41"/>
        <v>13502</v>
      </c>
      <c r="O236" s="77">
        <f t="shared" si="41"/>
        <v>2941</v>
      </c>
      <c r="P236" s="77">
        <f t="shared" si="41"/>
        <v>79603</v>
      </c>
      <c r="Q236" s="77">
        <f t="shared" si="41"/>
        <v>26741</v>
      </c>
      <c r="R236" s="77">
        <f t="shared" si="41"/>
        <v>22147</v>
      </c>
      <c r="S236" s="77">
        <f t="shared" si="41"/>
        <v>26394</v>
      </c>
      <c r="T236" s="77">
        <f t="shared" si="41"/>
        <v>3564</v>
      </c>
      <c r="U236" s="77">
        <f t="shared" si="41"/>
        <v>8891</v>
      </c>
      <c r="V236" s="77">
        <f t="shared" si="41"/>
        <v>7609</v>
      </c>
    </row>
    <row r="237" spans="1:22" x14ac:dyDescent="0.25">
      <c r="A237" s="112">
        <f>A234+A231+A228+A212+A207+A204+A198+A193+A188+A148+A135+A126+A123+A119+A116+A107+A70+A67+A64+A59+A54+A44+A37+A34+A31+A28+A25+A22+A217</f>
        <v>136</v>
      </c>
      <c r="C237" s="110"/>
      <c r="D237" s="111"/>
    </row>
  </sheetData>
  <mergeCells count="38">
    <mergeCell ref="B150:V150"/>
    <mergeCell ref="B35:V35"/>
    <mergeCell ref="A220:V220"/>
    <mergeCell ref="B189:V189"/>
    <mergeCell ref="B194:V194"/>
    <mergeCell ref="B199:V199"/>
    <mergeCell ref="B205:V205"/>
    <mergeCell ref="B208:V208"/>
    <mergeCell ref="A219:V219"/>
    <mergeCell ref="B213:V213"/>
    <mergeCell ref="B151:V151"/>
    <mergeCell ref="B68:V68"/>
    <mergeCell ref="B72:V72"/>
    <mergeCell ref="B73:V73"/>
    <mergeCell ref="B108:V108"/>
    <mergeCell ref="B117:V117"/>
    <mergeCell ref="B29:V29"/>
    <mergeCell ref="B124:V124"/>
    <mergeCell ref="B128:V128"/>
    <mergeCell ref="B129:V129"/>
    <mergeCell ref="B136:V136"/>
    <mergeCell ref="A120:V120"/>
    <mergeCell ref="B229:V229"/>
    <mergeCell ref="B32:V32"/>
    <mergeCell ref="B232:V232"/>
    <mergeCell ref="B65:V65"/>
    <mergeCell ref="A2:V2"/>
    <mergeCell ref="A4:A5"/>
    <mergeCell ref="B4:B5"/>
    <mergeCell ref="D4:V4"/>
    <mergeCell ref="B7:V7"/>
    <mergeCell ref="B8:V8"/>
    <mergeCell ref="B23:V23"/>
    <mergeCell ref="B38:V38"/>
    <mergeCell ref="B45:V45"/>
    <mergeCell ref="B55:V55"/>
    <mergeCell ref="B60:V60"/>
    <mergeCell ref="B26:V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3"/>
  <sheetViews>
    <sheetView zoomScale="89" zoomScaleNormal="89" workbookViewId="0">
      <selection activeCell="E10" sqref="E10"/>
    </sheetView>
  </sheetViews>
  <sheetFormatPr defaultRowHeight="15" x14ac:dyDescent="0.25"/>
  <cols>
    <col min="1" max="1" width="8.85546875" style="3" customWidth="1"/>
    <col min="2" max="2" width="36.42578125" style="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11.14062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customHeight="1" x14ac:dyDescent="0.25">
      <c r="A2" s="121" t="s">
        <v>258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8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5" customHeight="1" x14ac:dyDescent="0.25">
      <c r="A4" s="118" t="s">
        <v>1</v>
      </c>
      <c r="B4" s="123" t="s">
        <v>2</v>
      </c>
      <c r="C4" s="90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9.25" customHeight="1" x14ac:dyDescent="0.25">
      <c r="A5" s="119"/>
      <c r="B5" s="123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88">
        <v>1</v>
      </c>
      <c r="B6" s="49">
        <v>2</v>
      </c>
      <c r="C6" s="91">
        <v>3</v>
      </c>
      <c r="D6" s="91">
        <v>4</v>
      </c>
      <c r="E6" s="49">
        <v>5</v>
      </c>
      <c r="F6" s="91">
        <v>6</v>
      </c>
      <c r="G6" s="91">
        <v>7</v>
      </c>
      <c r="H6" s="49">
        <v>8</v>
      </c>
      <c r="I6" s="91">
        <v>9</v>
      </c>
      <c r="J6" s="91">
        <v>10</v>
      </c>
      <c r="K6" s="49">
        <v>11</v>
      </c>
      <c r="L6" s="91">
        <v>12</v>
      </c>
      <c r="M6" s="91">
        <v>13</v>
      </c>
      <c r="N6" s="49">
        <v>14</v>
      </c>
      <c r="O6" s="91">
        <v>15</v>
      </c>
      <c r="P6" s="91">
        <v>16</v>
      </c>
      <c r="Q6" s="49">
        <v>17</v>
      </c>
      <c r="R6" s="91">
        <v>18</v>
      </c>
      <c r="S6" s="91">
        <v>19</v>
      </c>
      <c r="T6" s="49">
        <v>20</v>
      </c>
      <c r="U6" s="91">
        <v>21</v>
      </c>
      <c r="V6" s="91">
        <v>22</v>
      </c>
    </row>
    <row r="7" spans="1:22" ht="15" customHeight="1" x14ac:dyDescent="0.25">
      <c r="A7" s="91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ht="15" customHeight="1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95.25" customHeight="1" x14ac:dyDescent="0.25">
      <c r="A9" s="8">
        <v>1</v>
      </c>
      <c r="B9" s="9" t="s">
        <v>96</v>
      </c>
      <c r="C9" s="17">
        <f t="shared" ref="C9:C21" si="0">SUM(D9:V9)</f>
        <v>24</v>
      </c>
      <c r="D9" s="17">
        <v>0</v>
      </c>
      <c r="E9" s="17">
        <v>1</v>
      </c>
      <c r="F9" s="17">
        <v>0</v>
      </c>
      <c r="G9" s="17">
        <v>0</v>
      </c>
      <c r="H9" s="17">
        <v>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20</v>
      </c>
      <c r="Q9" s="17">
        <v>0</v>
      </c>
      <c r="R9" s="17">
        <v>1</v>
      </c>
      <c r="S9" s="17">
        <v>0</v>
      </c>
      <c r="T9" s="17">
        <v>0</v>
      </c>
      <c r="U9" s="17">
        <v>0</v>
      </c>
      <c r="V9" s="17">
        <v>0</v>
      </c>
    </row>
    <row r="10" spans="1:22" ht="76.5" customHeight="1" x14ac:dyDescent="0.25">
      <c r="A10" s="8">
        <v>2</v>
      </c>
      <c r="B10" s="9" t="s">
        <v>14</v>
      </c>
      <c r="C10" s="17">
        <f t="shared" si="0"/>
        <v>149</v>
      </c>
      <c r="D10" s="17">
        <v>9</v>
      </c>
      <c r="E10" s="17">
        <v>2</v>
      </c>
      <c r="F10" s="17">
        <v>2</v>
      </c>
      <c r="G10" s="17">
        <v>0</v>
      </c>
      <c r="H10" s="17">
        <v>11</v>
      </c>
      <c r="I10" s="17">
        <v>4</v>
      </c>
      <c r="J10" s="17">
        <v>0</v>
      </c>
      <c r="K10" s="17">
        <v>0</v>
      </c>
      <c r="L10" s="17">
        <v>2</v>
      </c>
      <c r="M10" s="17">
        <v>6</v>
      </c>
      <c r="N10" s="17">
        <v>8</v>
      </c>
      <c r="O10" s="17">
        <v>6</v>
      </c>
      <c r="P10" s="17">
        <v>33</v>
      </c>
      <c r="Q10" s="17">
        <v>20</v>
      </c>
      <c r="R10" s="17">
        <v>0</v>
      </c>
      <c r="S10" s="17">
        <v>31</v>
      </c>
      <c r="T10" s="17">
        <v>6</v>
      </c>
      <c r="U10" s="17">
        <v>9</v>
      </c>
      <c r="V10" s="17">
        <v>0</v>
      </c>
    </row>
    <row r="11" spans="1:22" ht="120" x14ac:dyDescent="0.25">
      <c r="A11" s="8">
        <v>3</v>
      </c>
      <c r="B11" s="9" t="s">
        <v>97</v>
      </c>
      <c r="C11" s="17">
        <f t="shared" si="0"/>
        <v>881</v>
      </c>
      <c r="D11" s="17">
        <f>94+8</f>
        <v>102</v>
      </c>
      <c r="E11" s="17">
        <v>18</v>
      </c>
      <c r="F11" s="17">
        <v>121</v>
      </c>
      <c r="G11" s="17">
        <v>10</v>
      </c>
      <c r="H11" s="17">
        <v>26</v>
      </c>
      <c r="I11" s="17">
        <v>97</v>
      </c>
      <c r="J11" s="17">
        <v>3</v>
      </c>
      <c r="K11" s="17">
        <v>18</v>
      </c>
      <c r="L11" s="17">
        <v>57</v>
      </c>
      <c r="M11" s="17">
        <v>63</v>
      </c>
      <c r="N11" s="17">
        <v>0</v>
      </c>
      <c r="O11" s="17">
        <v>33</v>
      </c>
      <c r="P11" s="17">
        <v>130</v>
      </c>
      <c r="Q11" s="17">
        <v>37</v>
      </c>
      <c r="R11" s="17">
        <v>0</v>
      </c>
      <c r="S11" s="17">
        <v>10</v>
      </c>
      <c r="T11" s="17">
        <v>27</v>
      </c>
      <c r="U11" s="17">
        <v>99</v>
      </c>
      <c r="V11" s="17">
        <v>30</v>
      </c>
    </row>
    <row r="12" spans="1:22" ht="155.25" customHeight="1" x14ac:dyDescent="0.25">
      <c r="A12" s="8">
        <v>4</v>
      </c>
      <c r="B12" s="14" t="s">
        <v>98</v>
      </c>
      <c r="C12" s="17">
        <f t="shared" si="0"/>
        <v>65</v>
      </c>
      <c r="D12" s="17">
        <v>0</v>
      </c>
      <c r="E12" s="17">
        <v>7</v>
      </c>
      <c r="F12" s="17">
        <v>6</v>
      </c>
      <c r="G12" s="17">
        <v>0</v>
      </c>
      <c r="H12" s="17">
        <v>3</v>
      </c>
      <c r="I12" s="17">
        <v>8</v>
      </c>
      <c r="J12" s="17">
        <v>1</v>
      </c>
      <c r="K12" s="17">
        <v>1</v>
      </c>
      <c r="L12" s="17">
        <v>22</v>
      </c>
      <c r="M12" s="17">
        <v>8</v>
      </c>
      <c r="N12" s="17">
        <v>0</v>
      </c>
      <c r="O12" s="17">
        <v>2</v>
      </c>
      <c r="P12" s="17">
        <v>7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ht="53.25" customHeight="1" x14ac:dyDescent="0.25">
      <c r="A13" s="8">
        <v>5</v>
      </c>
      <c r="B13" s="9" t="s">
        <v>99</v>
      </c>
      <c r="C13" s="17">
        <f t="shared" si="0"/>
        <v>9</v>
      </c>
      <c r="D13" s="17">
        <v>7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2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232.5" customHeight="1" x14ac:dyDescent="0.25">
      <c r="A14" s="8">
        <v>6</v>
      </c>
      <c r="B14" s="9" t="s">
        <v>100</v>
      </c>
      <c r="C14" s="17">
        <f t="shared" si="0"/>
        <v>5</v>
      </c>
      <c r="D14" s="17">
        <v>1</v>
      </c>
      <c r="E14" s="17">
        <v>3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45.75" customHeight="1" x14ac:dyDescent="0.25">
      <c r="A15" s="8">
        <v>7</v>
      </c>
      <c r="B15" s="13" t="s">
        <v>101</v>
      </c>
      <c r="C15" s="17">
        <f t="shared" si="0"/>
        <v>29</v>
      </c>
      <c r="D15" s="17">
        <v>5</v>
      </c>
      <c r="E15" s="17">
        <v>0</v>
      </c>
      <c r="F15" s="17">
        <v>0</v>
      </c>
      <c r="G15" s="17">
        <v>0</v>
      </c>
      <c r="H15" s="17">
        <v>1</v>
      </c>
      <c r="I15" s="17">
        <v>0</v>
      </c>
      <c r="J15" s="17">
        <v>0</v>
      </c>
      <c r="K15" s="17">
        <v>1</v>
      </c>
      <c r="L15" s="17">
        <v>16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1</v>
      </c>
      <c r="U15" s="17">
        <v>1</v>
      </c>
      <c r="V15" s="17">
        <v>3</v>
      </c>
    </row>
    <row r="16" spans="1:22" ht="81.75" customHeight="1" x14ac:dyDescent="0.25">
      <c r="A16" s="8">
        <v>8</v>
      </c>
      <c r="B16" s="18" t="s">
        <v>102</v>
      </c>
      <c r="C16" s="17">
        <f t="shared" si="0"/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1</v>
      </c>
      <c r="U16" s="17">
        <v>6</v>
      </c>
      <c r="V16" s="17">
        <v>0</v>
      </c>
    </row>
    <row r="17" spans="1:22" ht="75.75" customHeight="1" x14ac:dyDescent="0.25">
      <c r="A17" s="8">
        <v>9</v>
      </c>
      <c r="B17" s="18" t="s">
        <v>103</v>
      </c>
      <c r="C17" s="17">
        <f t="shared" si="0"/>
        <v>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101.25" customHeight="1" x14ac:dyDescent="0.25">
      <c r="A18" s="8">
        <v>10</v>
      </c>
      <c r="B18" s="13" t="s">
        <v>104</v>
      </c>
      <c r="C18" s="17">
        <f t="shared" si="0"/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0</v>
      </c>
      <c r="V18" s="17">
        <v>0</v>
      </c>
    </row>
    <row r="19" spans="1:22" ht="63.75" customHeight="1" x14ac:dyDescent="0.25">
      <c r="A19" s="8">
        <v>11</v>
      </c>
      <c r="B19" s="13" t="s">
        <v>105</v>
      </c>
      <c r="C19" s="17">
        <f t="shared" si="0"/>
        <v>6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7">
        <v>4</v>
      </c>
      <c r="V19" s="17">
        <v>0</v>
      </c>
    </row>
    <row r="20" spans="1:22" ht="69" customHeight="1" x14ac:dyDescent="0.25">
      <c r="A20" s="8">
        <v>12</v>
      </c>
      <c r="B20" s="9" t="s">
        <v>106</v>
      </c>
      <c r="C20" s="17">
        <f t="shared" si="0"/>
        <v>4</v>
      </c>
      <c r="D20" s="17">
        <v>0</v>
      </c>
      <c r="E20" s="17">
        <v>2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1</v>
      </c>
      <c r="U20" s="17">
        <v>0</v>
      </c>
      <c r="V20" s="17">
        <v>0</v>
      </c>
    </row>
    <row r="21" spans="1:22" ht="58.5" customHeight="1" x14ac:dyDescent="0.25">
      <c r="A21" s="8">
        <v>13</v>
      </c>
      <c r="B21" s="9" t="s">
        <v>107</v>
      </c>
      <c r="C21" s="17">
        <f t="shared" si="0"/>
        <v>2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1</v>
      </c>
      <c r="V21" s="17">
        <v>0</v>
      </c>
    </row>
    <row r="22" spans="1:22" s="15" customFormat="1" x14ac:dyDescent="0.25">
      <c r="A22" s="91">
        <v>13</v>
      </c>
      <c r="B22" s="10" t="s">
        <v>27</v>
      </c>
      <c r="C22" s="19">
        <f>SUM(C9:C21)</f>
        <v>1185</v>
      </c>
      <c r="D22" s="19">
        <f>SUM(D9:D21)</f>
        <v>125</v>
      </c>
      <c r="E22" s="19">
        <f t="shared" ref="E22:V22" si="1">SUM(E9:E21)</f>
        <v>33</v>
      </c>
      <c r="F22" s="19">
        <f t="shared" si="1"/>
        <v>129</v>
      </c>
      <c r="G22" s="19">
        <f t="shared" si="1"/>
        <v>10</v>
      </c>
      <c r="H22" s="19">
        <f t="shared" si="1"/>
        <v>43</v>
      </c>
      <c r="I22" s="19">
        <f t="shared" si="1"/>
        <v>109</v>
      </c>
      <c r="J22" s="19">
        <f t="shared" si="1"/>
        <v>4</v>
      </c>
      <c r="K22" s="19">
        <f t="shared" si="1"/>
        <v>22</v>
      </c>
      <c r="L22" s="19">
        <f t="shared" si="1"/>
        <v>98</v>
      </c>
      <c r="M22" s="19">
        <f t="shared" si="1"/>
        <v>77</v>
      </c>
      <c r="N22" s="19">
        <f t="shared" si="1"/>
        <v>9</v>
      </c>
      <c r="O22" s="19">
        <f t="shared" si="1"/>
        <v>42</v>
      </c>
      <c r="P22" s="19">
        <f t="shared" si="1"/>
        <v>193</v>
      </c>
      <c r="Q22" s="19">
        <f t="shared" si="1"/>
        <v>58</v>
      </c>
      <c r="R22" s="19">
        <f t="shared" si="1"/>
        <v>1</v>
      </c>
      <c r="S22" s="19">
        <f t="shared" si="1"/>
        <v>42</v>
      </c>
      <c r="T22" s="19">
        <f t="shared" si="1"/>
        <v>37</v>
      </c>
      <c r="U22" s="19">
        <f t="shared" si="1"/>
        <v>120</v>
      </c>
      <c r="V22" s="19">
        <f t="shared" si="1"/>
        <v>33</v>
      </c>
    </row>
    <row r="23" spans="1:22" ht="15" customHeight="1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76.25" customHeight="1" x14ac:dyDescent="0.25">
      <c r="A24" s="8">
        <v>14</v>
      </c>
      <c r="B24" s="11" t="s">
        <v>108</v>
      </c>
      <c r="C24" s="17">
        <f>SUM(D24:V24)</f>
        <v>19</v>
      </c>
      <c r="D24" s="17">
        <f>10-1</f>
        <v>9</v>
      </c>
      <c r="E24" s="17">
        <v>2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3</v>
      </c>
      <c r="L24" s="17">
        <v>5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s="15" customFormat="1" x14ac:dyDescent="0.25">
      <c r="A25" s="91">
        <v>1</v>
      </c>
      <c r="B25" s="10" t="s">
        <v>27</v>
      </c>
      <c r="C25" s="19">
        <f>SUM(C24)</f>
        <v>19</v>
      </c>
      <c r="D25" s="19">
        <f t="shared" ref="D25:V25" si="2">SUM(D24)</f>
        <v>9</v>
      </c>
      <c r="E25" s="19">
        <f t="shared" si="2"/>
        <v>2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19">
        <f t="shared" si="2"/>
        <v>3</v>
      </c>
      <c r="L25" s="19">
        <f t="shared" si="2"/>
        <v>5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0</v>
      </c>
      <c r="Q25" s="19">
        <f t="shared" si="2"/>
        <v>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19">
        <f t="shared" si="2"/>
        <v>0</v>
      </c>
      <c r="V25" s="19">
        <f t="shared" si="2"/>
        <v>0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76.25" customHeight="1" x14ac:dyDescent="0.25">
      <c r="A27" s="8">
        <v>14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91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ht="15" customHeight="1" x14ac:dyDescent="0.25">
      <c r="A29" s="8"/>
      <c r="B29" s="116" t="s">
        <v>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ht="64.5" customHeight="1" x14ac:dyDescent="0.25">
      <c r="A30" s="8">
        <v>15</v>
      </c>
      <c r="B30" s="11" t="s">
        <v>109</v>
      </c>
      <c r="C30" s="34">
        <f>SUM(D30:V30)</f>
        <v>0</v>
      </c>
      <c r="D30" s="34">
        <v>0</v>
      </c>
      <c r="E30" s="1" t="s">
        <v>175</v>
      </c>
      <c r="F30" s="1" t="s">
        <v>175</v>
      </c>
      <c r="G30" s="1" t="s">
        <v>175</v>
      </c>
      <c r="H30" s="1" t="s">
        <v>175</v>
      </c>
      <c r="I30" s="1" t="s">
        <v>175</v>
      </c>
      <c r="J30" s="1" t="s">
        <v>175</v>
      </c>
      <c r="K30" s="1" t="s">
        <v>175</v>
      </c>
      <c r="L30" s="1" t="s">
        <v>175</v>
      </c>
      <c r="M30" s="1" t="s">
        <v>175</v>
      </c>
      <c r="N30" s="1" t="s">
        <v>175</v>
      </c>
      <c r="O30" s="1" t="s">
        <v>175</v>
      </c>
      <c r="P30" s="1" t="s">
        <v>175</v>
      </c>
      <c r="Q30" s="1" t="s">
        <v>175</v>
      </c>
      <c r="R30" s="1" t="s">
        <v>175</v>
      </c>
      <c r="S30" s="1" t="s">
        <v>175</v>
      </c>
      <c r="T30" s="1" t="s">
        <v>175</v>
      </c>
      <c r="U30" s="1" t="s">
        <v>175</v>
      </c>
      <c r="V30" s="1" t="s">
        <v>175</v>
      </c>
    </row>
    <row r="31" spans="1:22" ht="178.5" customHeight="1" x14ac:dyDescent="0.25">
      <c r="A31" s="8">
        <v>16</v>
      </c>
      <c r="B31" s="11" t="s">
        <v>110</v>
      </c>
      <c r="C31" s="34">
        <f>SUM(D31:V31)</f>
        <v>0</v>
      </c>
      <c r="D31" s="34">
        <v>0</v>
      </c>
      <c r="E31" s="1" t="s">
        <v>175</v>
      </c>
      <c r="F31" s="1" t="s">
        <v>175</v>
      </c>
      <c r="G31" s="1" t="s">
        <v>175</v>
      </c>
      <c r="H31" s="1" t="s">
        <v>175</v>
      </c>
      <c r="I31" s="1" t="s">
        <v>175</v>
      </c>
      <c r="J31" s="1" t="s">
        <v>175</v>
      </c>
      <c r="K31" s="1" t="s">
        <v>175</v>
      </c>
      <c r="L31" s="1" t="s">
        <v>175</v>
      </c>
      <c r="M31" s="1" t="s">
        <v>175</v>
      </c>
      <c r="N31" s="1" t="s">
        <v>175</v>
      </c>
      <c r="O31" s="1" t="s">
        <v>175</v>
      </c>
      <c r="P31" s="1" t="s">
        <v>175</v>
      </c>
      <c r="Q31" s="1" t="s">
        <v>175</v>
      </c>
      <c r="R31" s="1" t="s">
        <v>175</v>
      </c>
      <c r="S31" s="1" t="s">
        <v>175</v>
      </c>
      <c r="T31" s="1" t="s">
        <v>175</v>
      </c>
      <c r="U31" s="1" t="s">
        <v>175</v>
      </c>
      <c r="V31" s="1" t="s">
        <v>175</v>
      </c>
    </row>
    <row r="32" spans="1:22" ht="165.75" customHeight="1" x14ac:dyDescent="0.25">
      <c r="A32" s="8">
        <v>17</v>
      </c>
      <c r="B32" s="11" t="s">
        <v>111</v>
      </c>
      <c r="C32" s="34">
        <f>SUM(D32:V32)</f>
        <v>0</v>
      </c>
      <c r="D32" s="34">
        <v>0</v>
      </c>
      <c r="E32" s="1" t="s">
        <v>175</v>
      </c>
      <c r="F32" s="1" t="s">
        <v>175</v>
      </c>
      <c r="G32" s="1" t="s">
        <v>175</v>
      </c>
      <c r="H32" s="1" t="s">
        <v>175</v>
      </c>
      <c r="I32" s="1" t="s">
        <v>175</v>
      </c>
      <c r="J32" s="1" t="s">
        <v>175</v>
      </c>
      <c r="K32" s="1" t="s">
        <v>175</v>
      </c>
      <c r="L32" s="1" t="s">
        <v>175</v>
      </c>
      <c r="M32" s="1" t="s">
        <v>175</v>
      </c>
      <c r="N32" s="1" t="s">
        <v>175</v>
      </c>
      <c r="O32" s="1" t="s">
        <v>175</v>
      </c>
      <c r="P32" s="1" t="s">
        <v>175</v>
      </c>
      <c r="Q32" s="1" t="s">
        <v>175</v>
      </c>
      <c r="R32" s="1" t="s">
        <v>175</v>
      </c>
      <c r="S32" s="1" t="s">
        <v>175</v>
      </c>
      <c r="T32" s="1" t="s">
        <v>175</v>
      </c>
      <c r="U32" s="1" t="s">
        <v>175</v>
      </c>
      <c r="V32" s="1" t="s">
        <v>175</v>
      </c>
    </row>
    <row r="33" spans="1:22" ht="53.25" customHeight="1" x14ac:dyDescent="0.25">
      <c r="A33" s="8">
        <v>18</v>
      </c>
      <c r="B33" s="11" t="s">
        <v>112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23.75" customHeight="1" x14ac:dyDescent="0.25">
      <c r="A34" s="8">
        <v>19</v>
      </c>
      <c r="B34" s="11" t="s">
        <v>113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s="15" customFormat="1" x14ac:dyDescent="0.25">
      <c r="A35" s="91">
        <v>5</v>
      </c>
      <c r="B35" s="10" t="s">
        <v>27</v>
      </c>
      <c r="C35" s="19">
        <f t="shared" ref="C35:V35" si="4">SUM(C30:C34)</f>
        <v>0</v>
      </c>
      <c r="D35" s="19">
        <f t="shared" si="4"/>
        <v>0</v>
      </c>
      <c r="E35" s="19">
        <f t="shared" si="4"/>
        <v>0</v>
      </c>
      <c r="F35" s="19">
        <f t="shared" si="4"/>
        <v>0</v>
      </c>
      <c r="G35" s="19">
        <f t="shared" si="4"/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9">
        <f t="shared" si="4"/>
        <v>0</v>
      </c>
      <c r="Q35" s="19">
        <f t="shared" si="4"/>
        <v>0</v>
      </c>
      <c r="R35" s="19">
        <f t="shared" si="4"/>
        <v>0</v>
      </c>
      <c r="S35" s="19">
        <f t="shared" si="4"/>
        <v>0</v>
      </c>
      <c r="T35" s="19">
        <f t="shared" si="4"/>
        <v>0</v>
      </c>
      <c r="U35" s="19">
        <f t="shared" si="4"/>
        <v>0</v>
      </c>
      <c r="V35" s="19">
        <f t="shared" si="4"/>
        <v>0</v>
      </c>
    </row>
    <row r="36" spans="1:22" ht="15" customHeight="1" x14ac:dyDescent="0.25">
      <c r="A36" s="8"/>
      <c r="B36" s="116" t="s">
        <v>23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</row>
    <row r="37" spans="1:22" ht="45" x14ac:dyDescent="0.25">
      <c r="A37" s="8">
        <v>20</v>
      </c>
      <c r="B37" s="13" t="s">
        <v>24</v>
      </c>
      <c r="C37" s="17">
        <f t="shared" ref="C37:C44" si="5">SUM(D37:V37)</f>
        <v>35</v>
      </c>
      <c r="D37" s="17">
        <v>2</v>
      </c>
      <c r="E37" s="17">
        <v>5</v>
      </c>
      <c r="F37" s="17">
        <v>0</v>
      </c>
      <c r="G37" s="17">
        <v>0</v>
      </c>
      <c r="H37" s="17">
        <v>0</v>
      </c>
      <c r="I37" s="17">
        <v>0</v>
      </c>
      <c r="J37" s="17">
        <v>1</v>
      </c>
      <c r="K37" s="17">
        <v>10</v>
      </c>
      <c r="L37" s="17">
        <v>3</v>
      </c>
      <c r="M37" s="17">
        <v>0</v>
      </c>
      <c r="N37" s="17">
        <v>5</v>
      </c>
      <c r="O37" s="17">
        <f>16-16</f>
        <v>0</v>
      </c>
      <c r="P37" s="17">
        <v>4</v>
      </c>
      <c r="Q37" s="17">
        <v>0</v>
      </c>
      <c r="R37" s="17">
        <v>2</v>
      </c>
      <c r="S37" s="17">
        <v>2</v>
      </c>
      <c r="T37" s="17">
        <v>0</v>
      </c>
      <c r="U37" s="17">
        <v>1</v>
      </c>
      <c r="V37" s="17">
        <v>0</v>
      </c>
    </row>
    <row r="38" spans="1:22" ht="75" x14ac:dyDescent="0.25">
      <c r="A38" s="8">
        <v>21</v>
      </c>
      <c r="B38" s="13" t="s">
        <v>45</v>
      </c>
      <c r="C38" s="17">
        <f t="shared" si="5"/>
        <v>3701</v>
      </c>
      <c r="D38" s="17">
        <f>369-18</f>
        <v>351</v>
      </c>
      <c r="E38" s="17">
        <v>325</v>
      </c>
      <c r="F38" s="17">
        <v>180</v>
      </c>
      <c r="G38" s="17">
        <v>39</v>
      </c>
      <c r="H38" s="17">
        <v>31</v>
      </c>
      <c r="I38" s="17">
        <v>54</v>
      </c>
      <c r="J38" s="17">
        <v>102</v>
      </c>
      <c r="K38" s="17">
        <v>531</v>
      </c>
      <c r="L38" s="17">
        <v>464</v>
      </c>
      <c r="M38" s="17">
        <v>84</v>
      </c>
      <c r="N38" s="17">
        <v>112</v>
      </c>
      <c r="O38" s="17">
        <v>0</v>
      </c>
      <c r="P38" s="17">
        <v>804</v>
      </c>
      <c r="Q38" s="17">
        <v>110</v>
      </c>
      <c r="R38" s="17">
        <v>283</v>
      </c>
      <c r="S38" s="17">
        <v>76</v>
      </c>
      <c r="T38" s="17">
        <v>20</v>
      </c>
      <c r="U38" s="17">
        <v>43</v>
      </c>
      <c r="V38" s="17">
        <v>92</v>
      </c>
    </row>
    <row r="39" spans="1:22" ht="120" x14ac:dyDescent="0.25">
      <c r="A39" s="8">
        <v>22</v>
      </c>
      <c r="B39" s="13" t="s">
        <v>117</v>
      </c>
      <c r="C39" s="17">
        <f t="shared" si="5"/>
        <v>1418</v>
      </c>
      <c r="D39" s="17">
        <f>349-12</f>
        <v>337</v>
      </c>
      <c r="E39" s="17">
        <v>115</v>
      </c>
      <c r="F39" s="17">
        <v>426</v>
      </c>
      <c r="G39" s="17">
        <v>248</v>
      </c>
      <c r="H39" s="17">
        <v>1</v>
      </c>
      <c r="I39" s="17">
        <v>1</v>
      </c>
      <c r="J39" s="17">
        <v>14</v>
      </c>
      <c r="K39" s="17">
        <v>137</v>
      </c>
      <c r="L39" s="17">
        <v>75</v>
      </c>
      <c r="M39" s="17">
        <v>3</v>
      </c>
      <c r="N39" s="17">
        <v>1</v>
      </c>
      <c r="O39" s="17">
        <v>0</v>
      </c>
      <c r="P39" s="17">
        <v>49</v>
      </c>
      <c r="Q39" s="17">
        <v>3</v>
      </c>
      <c r="R39" s="17">
        <v>6</v>
      </c>
      <c r="S39" s="17">
        <v>0</v>
      </c>
      <c r="T39" s="17">
        <v>0</v>
      </c>
      <c r="U39" s="17">
        <v>0</v>
      </c>
      <c r="V39" s="17">
        <v>2</v>
      </c>
    </row>
    <row r="40" spans="1:22" ht="135" x14ac:dyDescent="0.25">
      <c r="A40" s="8">
        <v>23</v>
      </c>
      <c r="B40" s="13" t="s">
        <v>118</v>
      </c>
      <c r="C40" s="17">
        <f t="shared" si="5"/>
        <v>40</v>
      </c>
      <c r="D40" s="17">
        <f>40-2</f>
        <v>38</v>
      </c>
      <c r="E40" s="1" t="s">
        <v>175</v>
      </c>
      <c r="F40" s="17">
        <v>1</v>
      </c>
      <c r="G40" s="17">
        <v>0</v>
      </c>
      <c r="H40" s="1" t="s">
        <v>175</v>
      </c>
      <c r="I40" s="17">
        <v>1</v>
      </c>
      <c r="J40" s="1" t="s">
        <v>175</v>
      </c>
      <c r="K40" s="1" t="s">
        <v>175</v>
      </c>
      <c r="L40" s="17">
        <v>0</v>
      </c>
      <c r="M40" s="17">
        <v>0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ht="75" x14ac:dyDescent="0.25">
      <c r="A41" s="8">
        <v>24</v>
      </c>
      <c r="B41" s="13" t="s">
        <v>173</v>
      </c>
      <c r="C41" s="17">
        <f t="shared" si="5"/>
        <v>934</v>
      </c>
      <c r="D41" s="17">
        <f>482-482</f>
        <v>0</v>
      </c>
      <c r="E41" s="17">
        <v>21</v>
      </c>
      <c r="F41" s="17">
        <v>7</v>
      </c>
      <c r="G41" s="17">
        <v>40</v>
      </c>
      <c r="H41" s="17">
        <v>50</v>
      </c>
      <c r="I41" s="17">
        <v>24</v>
      </c>
      <c r="J41" s="17">
        <f>97-90</f>
        <v>7</v>
      </c>
      <c r="K41" s="17">
        <f>802-802</f>
        <v>0</v>
      </c>
      <c r="L41" s="17">
        <v>153</v>
      </c>
      <c r="M41" s="17">
        <v>78</v>
      </c>
      <c r="N41" s="17">
        <v>106</v>
      </c>
      <c r="O41" s="17">
        <v>3</v>
      </c>
      <c r="P41" s="17">
        <v>180</v>
      </c>
      <c r="Q41" s="17">
        <v>78</v>
      </c>
      <c r="R41" s="17">
        <v>50</v>
      </c>
      <c r="S41" s="17">
        <v>38</v>
      </c>
      <c r="T41" s="17">
        <v>42</v>
      </c>
      <c r="U41" s="17">
        <v>12</v>
      </c>
      <c r="V41" s="17">
        <v>45</v>
      </c>
    </row>
    <row r="42" spans="1:22" ht="77.25" customHeight="1" x14ac:dyDescent="0.25">
      <c r="A42" s="8">
        <v>25</v>
      </c>
      <c r="B42" s="13" t="s">
        <v>114</v>
      </c>
      <c r="C42" s="17">
        <f t="shared" si="5"/>
        <v>851</v>
      </c>
      <c r="D42" s="17">
        <v>27</v>
      </c>
      <c r="E42" s="17">
        <v>13</v>
      </c>
      <c r="F42" s="17">
        <v>20</v>
      </c>
      <c r="G42" s="17">
        <v>22</v>
      </c>
      <c r="H42" s="17">
        <v>37</v>
      </c>
      <c r="I42" s="17">
        <f>20-8</f>
        <v>12</v>
      </c>
      <c r="J42" s="17">
        <v>54</v>
      </c>
      <c r="K42" s="17">
        <f>219-200</f>
        <v>19</v>
      </c>
      <c r="L42" s="17">
        <f>134-100</f>
        <v>34</v>
      </c>
      <c r="M42" s="17">
        <f>123-100</f>
        <v>23</v>
      </c>
      <c r="N42" s="17">
        <f>151-100</f>
        <v>51</v>
      </c>
      <c r="O42" s="17">
        <v>3</v>
      </c>
      <c r="P42" s="17">
        <v>290</v>
      </c>
      <c r="Q42" s="17">
        <v>51</v>
      </c>
      <c r="R42" s="17">
        <v>29</v>
      </c>
      <c r="S42" s="17">
        <v>78</v>
      </c>
      <c r="T42" s="17">
        <v>24</v>
      </c>
      <c r="U42" s="17">
        <v>25</v>
      </c>
      <c r="V42" s="17">
        <v>39</v>
      </c>
    </row>
    <row r="43" spans="1:22" ht="150" x14ac:dyDescent="0.25">
      <c r="A43" s="8">
        <v>26</v>
      </c>
      <c r="B43" s="13" t="s">
        <v>115</v>
      </c>
      <c r="C43" s="17">
        <f t="shared" si="5"/>
        <v>5149</v>
      </c>
      <c r="D43" s="17">
        <f>1020-53</f>
        <v>967</v>
      </c>
      <c r="E43" s="17">
        <v>172</v>
      </c>
      <c r="F43" s="17">
        <v>0</v>
      </c>
      <c r="G43" s="17">
        <v>103</v>
      </c>
      <c r="H43" s="17">
        <v>128</v>
      </c>
      <c r="I43" s="17">
        <v>127</v>
      </c>
      <c r="J43" s="17">
        <v>170</v>
      </c>
      <c r="K43" s="17">
        <v>1211</v>
      </c>
      <c r="L43" s="17">
        <v>608</v>
      </c>
      <c r="M43" s="17">
        <v>363</v>
      </c>
      <c r="N43" s="17">
        <v>224</v>
      </c>
      <c r="O43" s="17">
        <v>2</v>
      </c>
      <c r="P43" s="17">
        <v>440</v>
      </c>
      <c r="Q43" s="17">
        <v>400</v>
      </c>
      <c r="R43" s="17">
        <v>45</v>
      </c>
      <c r="S43" s="17">
        <v>0</v>
      </c>
      <c r="T43" s="17">
        <v>35</v>
      </c>
      <c r="U43" s="17">
        <v>35</v>
      </c>
      <c r="V43" s="17">
        <v>119</v>
      </c>
    </row>
    <row r="44" spans="1:22" ht="120" x14ac:dyDescent="0.25">
      <c r="A44" s="8">
        <v>27</v>
      </c>
      <c r="B44" s="13" t="s">
        <v>116</v>
      </c>
      <c r="C44" s="17">
        <f t="shared" si="5"/>
        <v>890</v>
      </c>
      <c r="D44" s="17">
        <f>266-17</f>
        <v>249</v>
      </c>
      <c r="E44" s="17">
        <v>5</v>
      </c>
      <c r="F44" s="17">
        <v>1</v>
      </c>
      <c r="G44" s="17">
        <v>0</v>
      </c>
      <c r="H44" s="17">
        <v>42</v>
      </c>
      <c r="I44" s="17">
        <v>0</v>
      </c>
      <c r="J44" s="17">
        <v>37</v>
      </c>
      <c r="K44" s="17">
        <v>337</v>
      </c>
      <c r="L44" s="17">
        <v>4</v>
      </c>
      <c r="M44" s="17">
        <v>13</v>
      </c>
      <c r="N44" s="17">
        <v>18</v>
      </c>
      <c r="O44" s="17">
        <v>0</v>
      </c>
      <c r="P44" s="17">
        <v>156</v>
      </c>
      <c r="Q44" s="17">
        <v>4</v>
      </c>
      <c r="R44" s="17">
        <v>0</v>
      </c>
      <c r="S44" s="17">
        <v>12</v>
      </c>
      <c r="T44" s="17">
        <v>3</v>
      </c>
      <c r="U44" s="17">
        <v>0</v>
      </c>
      <c r="V44" s="17">
        <v>9</v>
      </c>
    </row>
    <row r="45" spans="1:22" s="15" customFormat="1" x14ac:dyDescent="0.25">
      <c r="A45" s="91">
        <v>8</v>
      </c>
      <c r="B45" s="10" t="s">
        <v>27</v>
      </c>
      <c r="C45" s="20">
        <f t="shared" ref="C45:V45" si="6">SUM(C37:C44)</f>
        <v>13018</v>
      </c>
      <c r="D45" s="20">
        <f t="shared" si="6"/>
        <v>1971</v>
      </c>
      <c r="E45" s="20">
        <f t="shared" si="6"/>
        <v>656</v>
      </c>
      <c r="F45" s="20">
        <f t="shared" si="6"/>
        <v>635</v>
      </c>
      <c r="G45" s="20">
        <f t="shared" si="6"/>
        <v>452</v>
      </c>
      <c r="H45" s="20">
        <f t="shared" si="6"/>
        <v>289</v>
      </c>
      <c r="I45" s="20">
        <f t="shared" si="6"/>
        <v>219</v>
      </c>
      <c r="J45" s="20">
        <f t="shared" si="6"/>
        <v>385</v>
      </c>
      <c r="K45" s="20">
        <f t="shared" si="6"/>
        <v>2245</v>
      </c>
      <c r="L45" s="20">
        <f t="shared" si="6"/>
        <v>1341</v>
      </c>
      <c r="M45" s="20">
        <f t="shared" si="6"/>
        <v>564</v>
      </c>
      <c r="N45" s="20">
        <f t="shared" si="6"/>
        <v>517</v>
      </c>
      <c r="O45" s="20">
        <f t="shared" si="6"/>
        <v>8</v>
      </c>
      <c r="P45" s="20">
        <f t="shared" si="6"/>
        <v>1923</v>
      </c>
      <c r="Q45" s="20">
        <f t="shared" si="6"/>
        <v>646</v>
      </c>
      <c r="R45" s="20">
        <f t="shared" si="6"/>
        <v>415</v>
      </c>
      <c r="S45" s="20">
        <f t="shared" si="6"/>
        <v>206</v>
      </c>
      <c r="T45" s="20">
        <f t="shared" si="6"/>
        <v>124</v>
      </c>
      <c r="U45" s="20">
        <f t="shared" si="6"/>
        <v>116</v>
      </c>
      <c r="V45" s="20">
        <f t="shared" si="6"/>
        <v>306</v>
      </c>
    </row>
    <row r="46" spans="1:22" ht="15" customHeight="1" x14ac:dyDescent="0.25">
      <c r="A46" s="8"/>
      <c r="B46" s="116" t="s">
        <v>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</row>
    <row r="47" spans="1:22" ht="49.5" customHeight="1" x14ac:dyDescent="0.25">
      <c r="A47" s="8">
        <v>28</v>
      </c>
      <c r="B47" s="12" t="s">
        <v>37</v>
      </c>
      <c r="C47" s="17">
        <f>SUM(D47:V47)</f>
        <v>26</v>
      </c>
      <c r="D47" s="17">
        <v>0</v>
      </c>
      <c r="E47" s="17">
        <v>1</v>
      </c>
      <c r="F47" s="17">
        <v>0</v>
      </c>
      <c r="G47" s="17">
        <v>0</v>
      </c>
      <c r="H47" s="17">
        <v>2</v>
      </c>
      <c r="I47" s="17">
        <v>1</v>
      </c>
      <c r="J47" s="17">
        <v>5</v>
      </c>
      <c r="K47" s="17">
        <v>2</v>
      </c>
      <c r="L47" s="17">
        <v>0</v>
      </c>
      <c r="M47" s="17">
        <v>0</v>
      </c>
      <c r="N47" s="17">
        <v>1</v>
      </c>
      <c r="O47" s="17">
        <v>0</v>
      </c>
      <c r="P47" s="17">
        <v>8</v>
      </c>
      <c r="Q47" s="17">
        <v>0</v>
      </c>
      <c r="R47" s="17">
        <v>0</v>
      </c>
      <c r="S47" s="17">
        <v>3</v>
      </c>
      <c r="T47" s="17">
        <v>0</v>
      </c>
      <c r="U47" s="17">
        <v>2</v>
      </c>
      <c r="V47" s="17">
        <v>1</v>
      </c>
    </row>
    <row r="48" spans="1:22" ht="59.25" customHeight="1" x14ac:dyDescent="0.25">
      <c r="A48" s="8">
        <v>29</v>
      </c>
      <c r="B48" s="13" t="s">
        <v>119</v>
      </c>
      <c r="C48" s="17">
        <f>SUM(D48:V48)</f>
        <v>3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2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1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</row>
    <row r="49" spans="1:22" ht="57" customHeight="1" x14ac:dyDescent="0.25">
      <c r="A49" s="8">
        <v>30</v>
      </c>
      <c r="B49" s="13" t="s">
        <v>120</v>
      </c>
      <c r="C49" s="17">
        <f>SUM(D49:V49)</f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</row>
    <row r="50" spans="1:22" s="15" customFormat="1" x14ac:dyDescent="0.25">
      <c r="A50" s="91">
        <v>3</v>
      </c>
      <c r="B50" s="10" t="s">
        <v>27</v>
      </c>
      <c r="C50" s="19">
        <f t="shared" ref="C50:V50" si="7">SUM(C47:C49)</f>
        <v>29</v>
      </c>
      <c r="D50" s="19">
        <f t="shared" si="7"/>
        <v>0</v>
      </c>
      <c r="E50" s="19">
        <f t="shared" si="7"/>
        <v>1</v>
      </c>
      <c r="F50" s="19">
        <f t="shared" si="7"/>
        <v>0</v>
      </c>
      <c r="G50" s="19">
        <f t="shared" si="7"/>
        <v>0</v>
      </c>
      <c r="H50" s="19">
        <f t="shared" si="7"/>
        <v>2</v>
      </c>
      <c r="I50" s="19">
        <f t="shared" si="7"/>
        <v>1</v>
      </c>
      <c r="J50" s="19">
        <f t="shared" si="7"/>
        <v>7</v>
      </c>
      <c r="K50" s="19">
        <f t="shared" si="7"/>
        <v>2</v>
      </c>
      <c r="L50" s="19">
        <f t="shared" si="7"/>
        <v>0</v>
      </c>
      <c r="M50" s="19">
        <f t="shared" si="7"/>
        <v>0</v>
      </c>
      <c r="N50" s="19">
        <f t="shared" si="7"/>
        <v>1</v>
      </c>
      <c r="O50" s="19">
        <f t="shared" si="7"/>
        <v>0</v>
      </c>
      <c r="P50" s="19">
        <f t="shared" si="7"/>
        <v>9</v>
      </c>
      <c r="Q50" s="19">
        <f t="shared" si="7"/>
        <v>0</v>
      </c>
      <c r="R50" s="19">
        <f t="shared" si="7"/>
        <v>0</v>
      </c>
      <c r="S50" s="19">
        <f t="shared" si="7"/>
        <v>3</v>
      </c>
      <c r="T50" s="19">
        <f t="shared" si="7"/>
        <v>0</v>
      </c>
      <c r="U50" s="19">
        <f t="shared" si="7"/>
        <v>2</v>
      </c>
      <c r="V50" s="19">
        <f t="shared" si="7"/>
        <v>1</v>
      </c>
    </row>
    <row r="51" spans="1:22" ht="36" customHeight="1" x14ac:dyDescent="0.25">
      <c r="A51" s="8"/>
      <c r="B51" s="116" t="s">
        <v>51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</row>
    <row r="52" spans="1:22" ht="77.25" customHeight="1" x14ac:dyDescent="0.25">
      <c r="A52" s="8">
        <v>31</v>
      </c>
      <c r="B52" s="11" t="s">
        <v>121</v>
      </c>
      <c r="C52" s="17">
        <f>SUM(D52:V52)</f>
        <v>19952</v>
      </c>
      <c r="D52" s="17">
        <f>2902-115</f>
        <v>2787</v>
      </c>
      <c r="E52" s="17">
        <v>799</v>
      </c>
      <c r="F52" s="17">
        <v>292</v>
      </c>
      <c r="G52" s="17">
        <v>132</v>
      </c>
      <c r="H52" s="17">
        <v>266</v>
      </c>
      <c r="I52" s="17">
        <v>177</v>
      </c>
      <c r="J52" s="17">
        <v>1642</v>
      </c>
      <c r="K52" s="17">
        <v>4691</v>
      </c>
      <c r="L52" s="17">
        <v>1156</v>
      </c>
      <c r="M52" s="17">
        <v>150</v>
      </c>
      <c r="N52" s="17">
        <v>509</v>
      </c>
      <c r="O52" s="17">
        <v>120</v>
      </c>
      <c r="P52" s="17">
        <v>3251</v>
      </c>
      <c r="Q52" s="17">
        <v>962</v>
      </c>
      <c r="R52" s="17">
        <v>721</v>
      </c>
      <c r="S52" s="17">
        <v>1808</v>
      </c>
      <c r="T52" s="17">
        <v>109</v>
      </c>
      <c r="U52" s="17">
        <v>201</v>
      </c>
      <c r="V52" s="17">
        <v>179</v>
      </c>
    </row>
    <row r="53" spans="1:22" ht="57" customHeight="1" x14ac:dyDescent="0.25">
      <c r="A53" s="8">
        <v>32</v>
      </c>
      <c r="B53" s="11" t="s">
        <v>122</v>
      </c>
      <c r="C53" s="17">
        <f>SUM(D53:V53)</f>
        <v>11279</v>
      </c>
      <c r="D53" s="17">
        <f>1234-31</f>
        <v>1203</v>
      </c>
      <c r="E53" s="17">
        <v>440</v>
      </c>
      <c r="F53" s="17">
        <v>642</v>
      </c>
      <c r="G53" s="17">
        <v>88</v>
      </c>
      <c r="H53" s="17">
        <v>22</v>
      </c>
      <c r="I53" s="17">
        <v>31</v>
      </c>
      <c r="J53" s="17">
        <v>1000</v>
      </c>
      <c r="K53" s="17">
        <v>2234</v>
      </c>
      <c r="L53" s="17">
        <v>861</v>
      </c>
      <c r="M53" s="17">
        <v>145</v>
      </c>
      <c r="N53" s="17">
        <v>184</v>
      </c>
      <c r="O53" s="17">
        <v>35</v>
      </c>
      <c r="P53" s="17">
        <v>2520</v>
      </c>
      <c r="Q53" s="17">
        <v>694</v>
      </c>
      <c r="R53" s="17">
        <v>345</v>
      </c>
      <c r="S53" s="17">
        <v>703</v>
      </c>
      <c r="T53" s="17">
        <v>11</v>
      </c>
      <c r="U53" s="17">
        <v>52</v>
      </c>
      <c r="V53" s="17">
        <v>69</v>
      </c>
    </row>
    <row r="54" spans="1:22" ht="240" x14ac:dyDescent="0.25">
      <c r="A54" s="8">
        <v>33</v>
      </c>
      <c r="B54" s="14" t="s">
        <v>124</v>
      </c>
      <c r="C54" s="17">
        <f>SUM(D54:V54)</f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</row>
    <row r="55" spans="1:22" s="15" customFormat="1" x14ac:dyDescent="0.25">
      <c r="A55" s="91"/>
      <c r="B55" s="10" t="s">
        <v>27</v>
      </c>
      <c r="C55" s="20">
        <f t="shared" ref="C55:V55" si="8">SUM(C52:C54)</f>
        <v>31231</v>
      </c>
      <c r="D55" s="20">
        <f t="shared" si="8"/>
        <v>3990</v>
      </c>
      <c r="E55" s="20">
        <f t="shared" si="8"/>
        <v>1239</v>
      </c>
      <c r="F55" s="20">
        <f t="shared" si="8"/>
        <v>934</v>
      </c>
      <c r="G55" s="20">
        <f t="shared" si="8"/>
        <v>220</v>
      </c>
      <c r="H55" s="20">
        <f t="shared" si="8"/>
        <v>288</v>
      </c>
      <c r="I55" s="20">
        <f t="shared" si="8"/>
        <v>208</v>
      </c>
      <c r="J55" s="20">
        <f t="shared" si="8"/>
        <v>2642</v>
      </c>
      <c r="K55" s="20">
        <f t="shared" si="8"/>
        <v>6925</v>
      </c>
      <c r="L55" s="20">
        <f t="shared" si="8"/>
        <v>2017</v>
      </c>
      <c r="M55" s="20">
        <f t="shared" si="8"/>
        <v>295</v>
      </c>
      <c r="N55" s="20">
        <f t="shared" si="8"/>
        <v>693</v>
      </c>
      <c r="O55" s="20">
        <f t="shared" si="8"/>
        <v>155</v>
      </c>
      <c r="P55" s="20">
        <f t="shared" si="8"/>
        <v>5771</v>
      </c>
      <c r="Q55" s="20">
        <f t="shared" si="8"/>
        <v>1656</v>
      </c>
      <c r="R55" s="20">
        <f t="shared" si="8"/>
        <v>1066</v>
      </c>
      <c r="S55" s="20">
        <f t="shared" si="8"/>
        <v>2511</v>
      </c>
      <c r="T55" s="20">
        <f t="shared" si="8"/>
        <v>120</v>
      </c>
      <c r="U55" s="20">
        <f t="shared" si="8"/>
        <v>253</v>
      </c>
      <c r="V55" s="20">
        <f t="shared" si="8"/>
        <v>248</v>
      </c>
    </row>
    <row r="56" spans="1:22" ht="15" customHeight="1" x14ac:dyDescent="0.25">
      <c r="A56" s="8"/>
      <c r="B56" s="116" t="s">
        <v>42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2" ht="75" x14ac:dyDescent="0.25">
      <c r="A57" s="8">
        <v>33</v>
      </c>
      <c r="B57" s="11" t="s">
        <v>123</v>
      </c>
      <c r="C57" s="17">
        <f>SUM(D57:V57)</f>
        <v>86</v>
      </c>
      <c r="D57" s="17">
        <v>78</v>
      </c>
      <c r="E57" s="17">
        <v>0</v>
      </c>
      <c r="F57" s="17">
        <v>0</v>
      </c>
      <c r="G57" s="17">
        <v>0</v>
      </c>
      <c r="H57" s="17">
        <v>1</v>
      </c>
      <c r="I57" s="17">
        <v>0</v>
      </c>
      <c r="J57" s="17">
        <v>0</v>
      </c>
      <c r="K57" s="17">
        <v>0</v>
      </c>
      <c r="L57" s="17">
        <v>3</v>
      </c>
      <c r="M57" s="17">
        <v>0</v>
      </c>
      <c r="N57" s="17">
        <v>1</v>
      </c>
      <c r="O57" s="17">
        <v>0</v>
      </c>
      <c r="P57" s="17">
        <v>3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s="15" customFormat="1" x14ac:dyDescent="0.25">
      <c r="A58" s="91">
        <v>1</v>
      </c>
      <c r="B58" s="10" t="s">
        <v>27</v>
      </c>
      <c r="C58" s="19">
        <f>SUM(C57)</f>
        <v>86</v>
      </c>
      <c r="D58" s="19">
        <f t="shared" ref="D58:V58" si="9">SUM(D57)</f>
        <v>78</v>
      </c>
      <c r="E58" s="19">
        <f t="shared" si="9"/>
        <v>0</v>
      </c>
      <c r="F58" s="19">
        <f t="shared" si="9"/>
        <v>0</v>
      </c>
      <c r="G58" s="19">
        <f t="shared" si="9"/>
        <v>0</v>
      </c>
      <c r="H58" s="19">
        <f t="shared" si="9"/>
        <v>1</v>
      </c>
      <c r="I58" s="19">
        <f t="shared" si="9"/>
        <v>0</v>
      </c>
      <c r="J58" s="19">
        <f t="shared" si="9"/>
        <v>0</v>
      </c>
      <c r="K58" s="19">
        <f t="shared" si="9"/>
        <v>0</v>
      </c>
      <c r="L58" s="19">
        <f t="shared" si="9"/>
        <v>3</v>
      </c>
      <c r="M58" s="19">
        <f t="shared" si="9"/>
        <v>0</v>
      </c>
      <c r="N58" s="19">
        <f t="shared" si="9"/>
        <v>1</v>
      </c>
      <c r="O58" s="19">
        <f t="shared" si="9"/>
        <v>0</v>
      </c>
      <c r="P58" s="19">
        <f t="shared" si="9"/>
        <v>3</v>
      </c>
      <c r="Q58" s="19">
        <f t="shared" si="9"/>
        <v>0</v>
      </c>
      <c r="R58" s="19">
        <f t="shared" si="9"/>
        <v>0</v>
      </c>
      <c r="S58" s="19">
        <f t="shared" si="9"/>
        <v>0</v>
      </c>
      <c r="T58" s="19">
        <f t="shared" si="9"/>
        <v>0</v>
      </c>
      <c r="U58" s="19">
        <f t="shared" si="9"/>
        <v>0</v>
      </c>
      <c r="V58" s="19">
        <f t="shared" si="9"/>
        <v>0</v>
      </c>
    </row>
    <row r="59" spans="1:22" ht="15" customHeight="1" x14ac:dyDescent="0.25">
      <c r="A59" s="8"/>
      <c r="B59" s="116" t="s">
        <v>25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2" ht="104.25" customHeight="1" x14ac:dyDescent="0.25">
      <c r="A60" s="8">
        <v>34</v>
      </c>
      <c r="B60" s="11" t="s">
        <v>189</v>
      </c>
      <c r="C60" s="17">
        <f>SUM(D60:V60)</f>
        <v>2</v>
      </c>
      <c r="D60" s="34">
        <v>2</v>
      </c>
      <c r="E60" s="1" t="s">
        <v>175</v>
      </c>
      <c r="F60" s="1" t="s">
        <v>175</v>
      </c>
      <c r="G60" s="1" t="s">
        <v>175</v>
      </c>
      <c r="H60" s="1" t="s">
        <v>175</v>
      </c>
      <c r="I60" s="1" t="s">
        <v>175</v>
      </c>
      <c r="J60" s="1" t="s">
        <v>175</v>
      </c>
      <c r="K60" s="1" t="s">
        <v>175</v>
      </c>
      <c r="L60" s="1" t="s">
        <v>175</v>
      </c>
      <c r="M60" s="1" t="s">
        <v>175</v>
      </c>
      <c r="N60" s="1" t="s">
        <v>175</v>
      </c>
      <c r="O60" s="1" t="s">
        <v>175</v>
      </c>
      <c r="P60" s="1" t="s">
        <v>175</v>
      </c>
      <c r="Q60" s="1" t="s">
        <v>175</v>
      </c>
      <c r="R60" s="1" t="s">
        <v>175</v>
      </c>
      <c r="S60" s="1" t="s">
        <v>175</v>
      </c>
      <c r="T60" s="1" t="s">
        <v>175</v>
      </c>
      <c r="U60" s="1" t="s">
        <v>175</v>
      </c>
      <c r="V60" s="1" t="s">
        <v>175</v>
      </c>
    </row>
    <row r="61" spans="1:22" s="15" customFormat="1" ht="15" customHeight="1" x14ac:dyDescent="0.25">
      <c r="A61" s="91">
        <v>1</v>
      </c>
      <c r="B61" s="10" t="s">
        <v>27</v>
      </c>
      <c r="C61" s="89">
        <f t="shared" ref="C61:V61" si="10">SUM(C60:C60)</f>
        <v>2</v>
      </c>
      <c r="D61" s="89">
        <f t="shared" si="10"/>
        <v>2</v>
      </c>
      <c r="E61" s="89">
        <f t="shared" si="10"/>
        <v>0</v>
      </c>
      <c r="F61" s="89">
        <f t="shared" si="10"/>
        <v>0</v>
      </c>
      <c r="G61" s="89">
        <f t="shared" si="10"/>
        <v>0</v>
      </c>
      <c r="H61" s="89">
        <f t="shared" si="10"/>
        <v>0</v>
      </c>
      <c r="I61" s="89">
        <f t="shared" si="10"/>
        <v>0</v>
      </c>
      <c r="J61" s="89">
        <f t="shared" si="10"/>
        <v>0</v>
      </c>
      <c r="K61" s="89">
        <f t="shared" si="10"/>
        <v>0</v>
      </c>
      <c r="L61" s="89">
        <f t="shared" si="10"/>
        <v>0</v>
      </c>
      <c r="M61" s="89">
        <f t="shared" si="10"/>
        <v>0</v>
      </c>
      <c r="N61" s="89">
        <f t="shared" si="10"/>
        <v>0</v>
      </c>
      <c r="O61" s="89">
        <f t="shared" si="10"/>
        <v>0</v>
      </c>
      <c r="P61" s="89">
        <f t="shared" si="10"/>
        <v>0</v>
      </c>
      <c r="Q61" s="89">
        <f t="shared" si="10"/>
        <v>0</v>
      </c>
      <c r="R61" s="89">
        <f t="shared" si="10"/>
        <v>0</v>
      </c>
      <c r="S61" s="89">
        <f t="shared" si="10"/>
        <v>0</v>
      </c>
      <c r="T61" s="89">
        <f t="shared" si="10"/>
        <v>0</v>
      </c>
      <c r="U61" s="89">
        <f t="shared" si="10"/>
        <v>0</v>
      </c>
      <c r="V61" s="89">
        <f t="shared" si="10"/>
        <v>0</v>
      </c>
    </row>
    <row r="62" spans="1:22" s="15" customFormat="1" ht="15" customHeight="1" x14ac:dyDescent="0.25">
      <c r="A62" s="91"/>
      <c r="B62" s="10" t="s">
        <v>29</v>
      </c>
      <c r="C62" s="89">
        <f t="shared" ref="C62:V62" si="11">C61+C58+C55+C50+C45+C35+C25+C22</f>
        <v>45570</v>
      </c>
      <c r="D62" s="89">
        <f t="shared" si="11"/>
        <v>6175</v>
      </c>
      <c r="E62" s="89">
        <f t="shared" si="11"/>
        <v>1931</v>
      </c>
      <c r="F62" s="89">
        <f t="shared" si="11"/>
        <v>1698</v>
      </c>
      <c r="G62" s="89">
        <f t="shared" si="11"/>
        <v>682</v>
      </c>
      <c r="H62" s="89">
        <f t="shared" si="11"/>
        <v>623</v>
      </c>
      <c r="I62" s="89">
        <f t="shared" si="11"/>
        <v>537</v>
      </c>
      <c r="J62" s="89">
        <f t="shared" si="11"/>
        <v>3038</v>
      </c>
      <c r="K62" s="89">
        <f t="shared" si="11"/>
        <v>9197</v>
      </c>
      <c r="L62" s="89">
        <f t="shared" si="11"/>
        <v>3464</v>
      </c>
      <c r="M62" s="89">
        <f t="shared" si="11"/>
        <v>936</v>
      </c>
      <c r="N62" s="89">
        <f t="shared" si="11"/>
        <v>1221</v>
      </c>
      <c r="O62" s="89">
        <f t="shared" si="11"/>
        <v>205</v>
      </c>
      <c r="P62" s="89">
        <f t="shared" si="11"/>
        <v>7899</v>
      </c>
      <c r="Q62" s="89">
        <f t="shared" si="11"/>
        <v>2360</v>
      </c>
      <c r="R62" s="89">
        <f t="shared" si="11"/>
        <v>1482</v>
      </c>
      <c r="S62" s="89">
        <f t="shared" si="11"/>
        <v>2762</v>
      </c>
      <c r="T62" s="89">
        <f t="shared" si="11"/>
        <v>281</v>
      </c>
      <c r="U62" s="89">
        <f t="shared" si="11"/>
        <v>491</v>
      </c>
      <c r="V62" s="89">
        <f t="shared" si="11"/>
        <v>588</v>
      </c>
    </row>
    <row r="63" spans="1:22" ht="15" customHeight="1" x14ac:dyDescent="0.25">
      <c r="A63" s="8"/>
      <c r="B63" s="114" t="s">
        <v>4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x14ac:dyDescent="0.25">
      <c r="A64" s="8"/>
      <c r="B64" s="124" t="s">
        <v>126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</row>
    <row r="65" spans="1:22" ht="120" x14ac:dyDescent="0.25">
      <c r="A65" s="8">
        <v>36</v>
      </c>
      <c r="B65" s="14" t="s">
        <v>128</v>
      </c>
      <c r="C65" s="17">
        <f t="shared" ref="C65:C77" si="12">SUM(D65:V65)</f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</row>
    <row r="66" spans="1:22" ht="135" x14ac:dyDescent="0.25">
      <c r="A66" s="8">
        <v>37</v>
      </c>
      <c r="B66" s="14" t="s">
        <v>21</v>
      </c>
      <c r="C66" s="17">
        <f t="shared" si="12"/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</row>
    <row r="67" spans="1:22" ht="30" x14ac:dyDescent="0.25">
      <c r="A67" s="8">
        <v>38</v>
      </c>
      <c r="B67" s="14" t="s">
        <v>129</v>
      </c>
      <c r="C67" s="17">
        <f t="shared" si="12"/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ht="120" x14ac:dyDescent="0.25">
      <c r="A68" s="8">
        <v>39</v>
      </c>
      <c r="B68" s="14" t="s">
        <v>130</v>
      </c>
      <c r="C68" s="17">
        <f t="shared" si="12"/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</row>
    <row r="69" spans="1:22" ht="45" x14ac:dyDescent="0.25">
      <c r="A69" s="8">
        <v>40</v>
      </c>
      <c r="B69" s="14" t="s">
        <v>131</v>
      </c>
      <c r="C69" s="17">
        <f t="shared" si="12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ht="30" x14ac:dyDescent="0.25">
      <c r="A70" s="8">
        <v>41</v>
      </c>
      <c r="B70" s="14" t="s">
        <v>68</v>
      </c>
      <c r="C70" s="17">
        <f t="shared" si="12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</row>
    <row r="71" spans="1:22" ht="75" x14ac:dyDescent="0.25">
      <c r="A71" s="8">
        <v>42</v>
      </c>
      <c r="B71" s="14" t="s">
        <v>133</v>
      </c>
      <c r="C71" s="17">
        <f t="shared" si="12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</row>
    <row r="72" spans="1:22" ht="45" x14ac:dyDescent="0.25">
      <c r="A72" s="8">
        <v>43</v>
      </c>
      <c r="B72" s="14" t="s">
        <v>134</v>
      </c>
      <c r="C72" s="17">
        <f t="shared" si="12"/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</row>
    <row r="73" spans="1:22" ht="60" x14ac:dyDescent="0.25">
      <c r="A73" s="8">
        <v>44</v>
      </c>
      <c r="B73" s="14" t="s">
        <v>135</v>
      </c>
      <c r="C73" s="17">
        <f t="shared" si="12"/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</row>
    <row r="74" spans="1:22" ht="75" x14ac:dyDescent="0.25">
      <c r="A74" s="8">
        <v>45</v>
      </c>
      <c r="B74" s="14" t="s">
        <v>10</v>
      </c>
      <c r="C74" s="17">
        <f t="shared" si="12"/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30" x14ac:dyDescent="0.25">
      <c r="A75" s="8">
        <v>46</v>
      </c>
      <c r="B75" s="14" t="s">
        <v>136</v>
      </c>
      <c r="C75" s="17">
        <f t="shared" si="12"/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</row>
    <row r="76" spans="1:22" ht="45" x14ac:dyDescent="0.25">
      <c r="A76" s="8">
        <v>47</v>
      </c>
      <c r="B76" s="14" t="s">
        <v>19</v>
      </c>
      <c r="C76" s="17">
        <f t="shared" si="12"/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</row>
    <row r="77" spans="1:22" ht="30" x14ac:dyDescent="0.25">
      <c r="A77" s="8">
        <v>48</v>
      </c>
      <c r="B77" s="14" t="s">
        <v>18</v>
      </c>
      <c r="C77" s="17">
        <f t="shared" si="12"/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</row>
    <row r="78" spans="1:22" s="15" customFormat="1" x14ac:dyDescent="0.25">
      <c r="A78" s="91">
        <v>13</v>
      </c>
      <c r="B78" s="67" t="s">
        <v>27</v>
      </c>
      <c r="C78" s="89">
        <f t="shared" ref="C78:V78" si="13">SUM(C65:C77)</f>
        <v>0</v>
      </c>
      <c r="D78" s="89">
        <f t="shared" si="13"/>
        <v>0</v>
      </c>
      <c r="E78" s="89">
        <f t="shared" si="13"/>
        <v>0</v>
      </c>
      <c r="F78" s="89">
        <f t="shared" si="13"/>
        <v>0</v>
      </c>
      <c r="G78" s="89">
        <f t="shared" si="13"/>
        <v>0</v>
      </c>
      <c r="H78" s="89">
        <f t="shared" si="13"/>
        <v>0</v>
      </c>
      <c r="I78" s="89">
        <f t="shared" si="13"/>
        <v>0</v>
      </c>
      <c r="J78" s="89">
        <f t="shared" si="13"/>
        <v>0</v>
      </c>
      <c r="K78" s="89">
        <f t="shared" si="13"/>
        <v>0</v>
      </c>
      <c r="L78" s="89">
        <f t="shared" si="13"/>
        <v>0</v>
      </c>
      <c r="M78" s="89">
        <f t="shared" si="13"/>
        <v>0</v>
      </c>
      <c r="N78" s="89">
        <f t="shared" si="13"/>
        <v>0</v>
      </c>
      <c r="O78" s="89">
        <f t="shared" si="13"/>
        <v>0</v>
      </c>
      <c r="P78" s="89">
        <f t="shared" si="13"/>
        <v>0</v>
      </c>
      <c r="Q78" s="89">
        <f t="shared" si="13"/>
        <v>0</v>
      </c>
      <c r="R78" s="89">
        <f t="shared" si="13"/>
        <v>0</v>
      </c>
      <c r="S78" s="89">
        <f t="shared" si="13"/>
        <v>0</v>
      </c>
      <c r="T78" s="89">
        <f t="shared" si="13"/>
        <v>0</v>
      </c>
      <c r="U78" s="89">
        <f t="shared" si="13"/>
        <v>0</v>
      </c>
      <c r="V78" s="89">
        <f t="shared" si="13"/>
        <v>0</v>
      </c>
    </row>
    <row r="79" spans="1:22" ht="21.75" customHeight="1" x14ac:dyDescent="0.25">
      <c r="A79" s="8"/>
      <c r="B79" s="116" t="s">
        <v>70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</row>
    <row r="80" spans="1:22" ht="34.5" customHeight="1" x14ac:dyDescent="0.25">
      <c r="A80" s="8">
        <v>35</v>
      </c>
      <c r="B80" s="13" t="s">
        <v>139</v>
      </c>
      <c r="C80" s="17">
        <f t="shared" ref="C80:C86" si="14">SUM(D80:V80)</f>
        <v>6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2</v>
      </c>
      <c r="M80" s="17">
        <v>0</v>
      </c>
      <c r="N80" s="17">
        <v>0</v>
      </c>
      <c r="O80" s="17">
        <v>0</v>
      </c>
      <c r="P80" s="17">
        <v>0</v>
      </c>
      <c r="Q80" s="17">
        <v>4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ht="48" customHeight="1" x14ac:dyDescent="0.25">
      <c r="A81" s="8">
        <v>36</v>
      </c>
      <c r="B81" s="13" t="s">
        <v>140</v>
      </c>
      <c r="C81" s="17">
        <f t="shared" si="14"/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1:22" ht="72.75" customHeight="1" x14ac:dyDescent="0.25">
      <c r="A82" s="8">
        <v>37</v>
      </c>
      <c r="B82" s="13" t="s">
        <v>76</v>
      </c>
      <c r="C82" s="17">
        <f t="shared" si="14"/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</row>
    <row r="83" spans="1:22" ht="38.25" customHeight="1" x14ac:dyDescent="0.25">
      <c r="A83" s="8">
        <v>38</v>
      </c>
      <c r="B83" s="13" t="s">
        <v>75</v>
      </c>
      <c r="C83" s="17">
        <f t="shared" si="14"/>
        <v>38</v>
      </c>
      <c r="D83" s="34">
        <v>2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37">
        <v>3</v>
      </c>
      <c r="K83" s="37">
        <v>1</v>
      </c>
      <c r="L83" s="37">
        <v>27</v>
      </c>
      <c r="M83" s="17">
        <v>0</v>
      </c>
      <c r="N83" s="17">
        <v>0</v>
      </c>
      <c r="O83" s="17">
        <v>0</v>
      </c>
      <c r="P83" s="34">
        <v>5</v>
      </c>
      <c r="Q83" s="37">
        <v>0</v>
      </c>
      <c r="R83" s="3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ht="104.25" customHeight="1" x14ac:dyDescent="0.25">
      <c r="A84" s="8">
        <v>39</v>
      </c>
      <c r="B84" s="13" t="s">
        <v>74</v>
      </c>
      <c r="C84" s="17">
        <f t="shared" si="14"/>
        <v>0</v>
      </c>
      <c r="D84" s="34">
        <v>0</v>
      </c>
      <c r="E84" s="34">
        <v>0</v>
      </c>
      <c r="F84" s="34">
        <v>0</v>
      </c>
      <c r="G84" s="34">
        <v>0</v>
      </c>
      <c r="H84" s="17">
        <v>0</v>
      </c>
      <c r="I84" s="34">
        <v>0</v>
      </c>
      <c r="J84" s="34">
        <v>0</v>
      </c>
      <c r="K84" s="34">
        <f>2-2</f>
        <v>0</v>
      </c>
      <c r="L84" s="34">
        <f>6-6</f>
        <v>0</v>
      </c>
      <c r="M84" s="17">
        <v>0</v>
      </c>
      <c r="N84" s="17">
        <v>0</v>
      </c>
      <c r="O84" s="17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</row>
    <row r="85" spans="1:22" ht="117.75" customHeight="1" x14ac:dyDescent="0.25">
      <c r="A85" s="8">
        <v>40</v>
      </c>
      <c r="B85" s="13" t="s">
        <v>73</v>
      </c>
      <c r="C85" s="17">
        <f t="shared" si="14"/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</row>
    <row r="86" spans="1:22" ht="125.25" customHeight="1" x14ac:dyDescent="0.25">
      <c r="A86" s="8">
        <v>41</v>
      </c>
      <c r="B86" s="13" t="s">
        <v>141</v>
      </c>
      <c r="C86" s="17">
        <f t="shared" si="14"/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</row>
    <row r="87" spans="1:22" s="15" customFormat="1" ht="22.5" customHeight="1" x14ac:dyDescent="0.25">
      <c r="A87" s="91">
        <v>7</v>
      </c>
      <c r="B87" s="10" t="s">
        <v>27</v>
      </c>
      <c r="C87" s="19">
        <f>SUM(C80:C86)</f>
        <v>44</v>
      </c>
      <c r="D87" s="19">
        <f>SUM(D80:D86)</f>
        <v>2</v>
      </c>
      <c r="E87" s="19">
        <f t="shared" ref="E87:V87" si="15">SUM(E80:E86)</f>
        <v>0</v>
      </c>
      <c r="F87" s="19">
        <f t="shared" si="15"/>
        <v>0</v>
      </c>
      <c r="G87" s="19">
        <f t="shared" si="15"/>
        <v>0</v>
      </c>
      <c r="H87" s="19">
        <f t="shared" si="15"/>
        <v>0</v>
      </c>
      <c r="I87" s="19">
        <f t="shared" si="15"/>
        <v>0</v>
      </c>
      <c r="J87" s="19">
        <f t="shared" si="15"/>
        <v>3</v>
      </c>
      <c r="K87" s="19">
        <f t="shared" si="15"/>
        <v>1</v>
      </c>
      <c r="L87" s="19">
        <f t="shared" si="15"/>
        <v>29</v>
      </c>
      <c r="M87" s="19">
        <f t="shared" si="15"/>
        <v>0</v>
      </c>
      <c r="N87" s="19">
        <f t="shared" si="15"/>
        <v>0</v>
      </c>
      <c r="O87" s="19">
        <f t="shared" si="15"/>
        <v>0</v>
      </c>
      <c r="P87" s="19">
        <f t="shared" si="15"/>
        <v>5</v>
      </c>
      <c r="Q87" s="19">
        <f t="shared" si="15"/>
        <v>4</v>
      </c>
      <c r="R87" s="19">
        <f t="shared" si="15"/>
        <v>0</v>
      </c>
      <c r="S87" s="19">
        <f t="shared" si="15"/>
        <v>0</v>
      </c>
      <c r="T87" s="19">
        <f t="shared" si="15"/>
        <v>0</v>
      </c>
      <c r="U87" s="19">
        <f t="shared" si="15"/>
        <v>0</v>
      </c>
      <c r="V87" s="19">
        <f t="shared" si="15"/>
        <v>0</v>
      </c>
    </row>
    <row r="88" spans="1:22" ht="21.75" customHeight="1" x14ac:dyDescent="0.25">
      <c r="A88" s="8"/>
      <c r="B88" s="116" t="s">
        <v>52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</row>
    <row r="89" spans="1:22" ht="98.25" customHeight="1" x14ac:dyDescent="0.25">
      <c r="A89" s="8">
        <v>42</v>
      </c>
      <c r="B89" s="11" t="s">
        <v>53</v>
      </c>
      <c r="C89" s="17">
        <f>SUM(D89:V89)</f>
        <v>15</v>
      </c>
      <c r="D89" s="17">
        <v>0</v>
      </c>
      <c r="E89" s="17">
        <v>6</v>
      </c>
      <c r="F89" s="17">
        <v>0</v>
      </c>
      <c r="G89" s="17">
        <v>0</v>
      </c>
      <c r="H89" s="17">
        <v>0</v>
      </c>
      <c r="I89" s="17">
        <v>2</v>
      </c>
      <c r="J89" s="17">
        <v>0</v>
      </c>
      <c r="K89" s="17">
        <v>2</v>
      </c>
      <c r="L89" s="17">
        <v>0</v>
      </c>
      <c r="M89" s="17">
        <v>0</v>
      </c>
      <c r="N89" s="17">
        <v>0</v>
      </c>
      <c r="O89" s="17">
        <v>0</v>
      </c>
      <c r="P89" s="17">
        <v>4</v>
      </c>
      <c r="Q89" s="17">
        <v>0</v>
      </c>
      <c r="R89" s="17">
        <v>1</v>
      </c>
      <c r="S89" s="17">
        <v>0</v>
      </c>
      <c r="T89" s="17">
        <v>0</v>
      </c>
      <c r="U89" s="17">
        <v>0</v>
      </c>
      <c r="V89" s="17">
        <v>0</v>
      </c>
    </row>
    <row r="90" spans="1:22" s="15" customFormat="1" ht="18" customHeight="1" x14ac:dyDescent="0.25">
      <c r="A90" s="91">
        <v>1</v>
      </c>
      <c r="B90" s="10" t="s">
        <v>27</v>
      </c>
      <c r="C90" s="19">
        <f t="shared" ref="C90" si="16">SUM(C89)</f>
        <v>15</v>
      </c>
      <c r="D90" s="19">
        <f t="shared" ref="D90:V90" si="17">SUM(D89)</f>
        <v>0</v>
      </c>
      <c r="E90" s="19">
        <f t="shared" si="17"/>
        <v>6</v>
      </c>
      <c r="F90" s="19">
        <f t="shared" si="17"/>
        <v>0</v>
      </c>
      <c r="G90" s="19">
        <f t="shared" si="17"/>
        <v>0</v>
      </c>
      <c r="H90" s="19">
        <f t="shared" si="17"/>
        <v>0</v>
      </c>
      <c r="I90" s="19">
        <f t="shared" si="17"/>
        <v>2</v>
      </c>
      <c r="J90" s="19">
        <f t="shared" si="17"/>
        <v>0</v>
      </c>
      <c r="K90" s="19">
        <f t="shared" si="17"/>
        <v>2</v>
      </c>
      <c r="L90" s="19">
        <f t="shared" si="17"/>
        <v>0</v>
      </c>
      <c r="M90" s="19">
        <f t="shared" si="17"/>
        <v>0</v>
      </c>
      <c r="N90" s="19">
        <f t="shared" si="17"/>
        <v>0</v>
      </c>
      <c r="O90" s="19">
        <f t="shared" si="17"/>
        <v>0</v>
      </c>
      <c r="P90" s="19">
        <f t="shared" si="17"/>
        <v>4</v>
      </c>
      <c r="Q90" s="19">
        <f t="shared" si="17"/>
        <v>0</v>
      </c>
      <c r="R90" s="19">
        <f t="shared" si="17"/>
        <v>1</v>
      </c>
      <c r="S90" s="19">
        <f t="shared" si="17"/>
        <v>0</v>
      </c>
      <c r="T90" s="19">
        <f t="shared" si="17"/>
        <v>0</v>
      </c>
      <c r="U90" s="19">
        <f t="shared" si="17"/>
        <v>0</v>
      </c>
      <c r="V90" s="19">
        <f t="shared" si="17"/>
        <v>0</v>
      </c>
    </row>
    <row r="91" spans="1:22" s="15" customFormat="1" ht="18" customHeight="1" x14ac:dyDescent="0.25">
      <c r="A91" s="114" t="s">
        <v>64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</row>
    <row r="92" spans="1:22" s="15" customFormat="1" ht="210" customHeight="1" x14ac:dyDescent="0.25">
      <c r="A92" s="8">
        <v>43</v>
      </c>
      <c r="B92" s="11" t="s">
        <v>142</v>
      </c>
      <c r="C92" s="17">
        <f>SUM(D92:V92)</f>
        <v>19</v>
      </c>
      <c r="D92" s="17">
        <v>2</v>
      </c>
      <c r="E92" s="17">
        <v>1</v>
      </c>
      <c r="F92" s="17">
        <v>0</v>
      </c>
      <c r="G92" s="17">
        <v>0</v>
      </c>
      <c r="H92" s="17">
        <v>1</v>
      </c>
      <c r="I92" s="17">
        <v>0</v>
      </c>
      <c r="J92" s="17">
        <v>1</v>
      </c>
      <c r="K92" s="17">
        <v>7</v>
      </c>
      <c r="L92" s="17">
        <v>3</v>
      </c>
      <c r="M92" s="17">
        <v>0</v>
      </c>
      <c r="N92" s="17">
        <v>0</v>
      </c>
      <c r="O92" s="17">
        <v>0</v>
      </c>
      <c r="P92" s="17">
        <v>4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</row>
    <row r="93" spans="1:22" s="15" customFormat="1" ht="105" customHeight="1" x14ac:dyDescent="0.25">
      <c r="A93" s="8">
        <v>44</v>
      </c>
      <c r="B93" s="11" t="s">
        <v>65</v>
      </c>
      <c r="C93" s="17">
        <f>SUM(D93:V93)</f>
        <v>16</v>
      </c>
      <c r="D93" s="17">
        <v>0</v>
      </c>
      <c r="E93" s="17">
        <v>0</v>
      </c>
      <c r="F93" s="17">
        <v>0</v>
      </c>
      <c r="G93" s="17">
        <v>0</v>
      </c>
      <c r="H93" s="17">
        <v>2</v>
      </c>
      <c r="I93" s="17">
        <v>0</v>
      </c>
      <c r="J93" s="17">
        <v>1</v>
      </c>
      <c r="K93" s="17">
        <v>3</v>
      </c>
      <c r="L93" s="17">
        <v>2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3</v>
      </c>
      <c r="V93" s="17">
        <v>5</v>
      </c>
    </row>
    <row r="94" spans="1:22" s="15" customFormat="1" ht="18" customHeight="1" x14ac:dyDescent="0.25">
      <c r="A94" s="91">
        <v>2</v>
      </c>
      <c r="B94" s="10" t="s">
        <v>27</v>
      </c>
      <c r="C94" s="19">
        <f>SUM(C92,C93)</f>
        <v>35</v>
      </c>
      <c r="D94" s="19">
        <f t="shared" ref="D94:V94" si="18">SUM(D92,D93)</f>
        <v>2</v>
      </c>
      <c r="E94" s="19">
        <f t="shared" si="18"/>
        <v>1</v>
      </c>
      <c r="F94" s="19">
        <f t="shared" si="18"/>
        <v>0</v>
      </c>
      <c r="G94" s="19">
        <f t="shared" si="18"/>
        <v>0</v>
      </c>
      <c r="H94" s="19">
        <f t="shared" si="18"/>
        <v>3</v>
      </c>
      <c r="I94" s="19">
        <f t="shared" si="18"/>
        <v>0</v>
      </c>
      <c r="J94" s="19">
        <f t="shared" si="18"/>
        <v>2</v>
      </c>
      <c r="K94" s="19">
        <f t="shared" si="18"/>
        <v>10</v>
      </c>
      <c r="L94" s="19">
        <f t="shared" si="18"/>
        <v>5</v>
      </c>
      <c r="M94" s="19">
        <f t="shared" si="18"/>
        <v>0</v>
      </c>
      <c r="N94" s="19">
        <f t="shared" si="18"/>
        <v>0</v>
      </c>
      <c r="O94" s="19">
        <f t="shared" si="18"/>
        <v>0</v>
      </c>
      <c r="P94" s="19">
        <f t="shared" si="18"/>
        <v>4</v>
      </c>
      <c r="Q94" s="19">
        <f t="shared" si="18"/>
        <v>0</v>
      </c>
      <c r="R94" s="19">
        <f t="shared" si="18"/>
        <v>0</v>
      </c>
      <c r="S94" s="19">
        <f t="shared" si="18"/>
        <v>0</v>
      </c>
      <c r="T94" s="19">
        <f t="shared" si="18"/>
        <v>0</v>
      </c>
      <c r="U94" s="19">
        <f t="shared" si="18"/>
        <v>3</v>
      </c>
      <c r="V94" s="19">
        <f t="shared" si="18"/>
        <v>5</v>
      </c>
    </row>
    <row r="95" spans="1:22" ht="21.75" customHeight="1" x14ac:dyDescent="0.25">
      <c r="A95" s="8"/>
      <c r="B95" s="116" t="s">
        <v>57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</row>
    <row r="96" spans="1:22" ht="30" customHeight="1" x14ac:dyDescent="0.25">
      <c r="A96" s="8">
        <v>45</v>
      </c>
      <c r="B96" s="11" t="s">
        <v>143</v>
      </c>
      <c r="C96" s="30">
        <f>SUM(D96:V96)</f>
        <v>1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1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</row>
    <row r="97" spans="1:22" s="15" customFormat="1" ht="18" customHeight="1" x14ac:dyDescent="0.25">
      <c r="A97" s="91">
        <v>1</v>
      </c>
      <c r="B97" s="10" t="s">
        <v>27</v>
      </c>
      <c r="C97" s="19">
        <f>SUM(C96)</f>
        <v>1</v>
      </c>
      <c r="D97" s="19">
        <f t="shared" ref="D97:V97" si="19">SUM(D96)</f>
        <v>0</v>
      </c>
      <c r="E97" s="19">
        <f t="shared" si="19"/>
        <v>0</v>
      </c>
      <c r="F97" s="19">
        <f t="shared" si="19"/>
        <v>0</v>
      </c>
      <c r="G97" s="19">
        <f t="shared" si="19"/>
        <v>0</v>
      </c>
      <c r="H97" s="19">
        <f t="shared" si="19"/>
        <v>0</v>
      </c>
      <c r="I97" s="19">
        <f t="shared" si="19"/>
        <v>0</v>
      </c>
      <c r="J97" s="19">
        <f t="shared" si="19"/>
        <v>0</v>
      </c>
      <c r="K97" s="19">
        <f t="shared" si="19"/>
        <v>0</v>
      </c>
      <c r="L97" s="19">
        <f t="shared" si="19"/>
        <v>0</v>
      </c>
      <c r="M97" s="19">
        <f t="shared" si="19"/>
        <v>0</v>
      </c>
      <c r="N97" s="19">
        <f t="shared" si="19"/>
        <v>0</v>
      </c>
      <c r="O97" s="19">
        <f t="shared" si="19"/>
        <v>0</v>
      </c>
      <c r="P97" s="19">
        <f t="shared" si="19"/>
        <v>1</v>
      </c>
      <c r="Q97" s="19">
        <f t="shared" si="19"/>
        <v>0</v>
      </c>
      <c r="R97" s="19">
        <f t="shared" si="19"/>
        <v>0</v>
      </c>
      <c r="S97" s="19">
        <f t="shared" si="19"/>
        <v>0</v>
      </c>
      <c r="T97" s="19">
        <f t="shared" si="19"/>
        <v>0</v>
      </c>
      <c r="U97" s="19">
        <f t="shared" si="19"/>
        <v>0</v>
      </c>
      <c r="V97" s="19">
        <f t="shared" si="19"/>
        <v>0</v>
      </c>
    </row>
    <row r="98" spans="1:22" s="15" customFormat="1" ht="18" customHeight="1" x14ac:dyDescent="0.25">
      <c r="A98" s="91"/>
      <c r="B98" s="10" t="s">
        <v>30</v>
      </c>
      <c r="C98" s="19">
        <f>C97+C94+C90+C87</f>
        <v>95</v>
      </c>
      <c r="D98" s="19">
        <f t="shared" ref="D98:V98" si="20">D97+D94+D90+D87</f>
        <v>4</v>
      </c>
      <c r="E98" s="19">
        <f t="shared" si="20"/>
        <v>7</v>
      </c>
      <c r="F98" s="19">
        <f t="shared" si="20"/>
        <v>0</v>
      </c>
      <c r="G98" s="19">
        <f t="shared" si="20"/>
        <v>0</v>
      </c>
      <c r="H98" s="19">
        <f t="shared" si="20"/>
        <v>3</v>
      </c>
      <c r="I98" s="19">
        <f t="shared" si="20"/>
        <v>2</v>
      </c>
      <c r="J98" s="19">
        <f t="shared" si="20"/>
        <v>5</v>
      </c>
      <c r="K98" s="19">
        <f t="shared" si="20"/>
        <v>13</v>
      </c>
      <c r="L98" s="19">
        <f t="shared" si="20"/>
        <v>34</v>
      </c>
      <c r="M98" s="19">
        <f t="shared" si="20"/>
        <v>0</v>
      </c>
      <c r="N98" s="19">
        <f t="shared" si="20"/>
        <v>0</v>
      </c>
      <c r="O98" s="19">
        <f t="shared" si="20"/>
        <v>0</v>
      </c>
      <c r="P98" s="19">
        <f t="shared" si="20"/>
        <v>14</v>
      </c>
      <c r="Q98" s="19">
        <f t="shared" si="20"/>
        <v>4</v>
      </c>
      <c r="R98" s="19">
        <f t="shared" si="20"/>
        <v>1</v>
      </c>
      <c r="S98" s="19">
        <f t="shared" si="20"/>
        <v>0</v>
      </c>
      <c r="T98" s="19">
        <f t="shared" si="20"/>
        <v>0</v>
      </c>
      <c r="U98" s="19">
        <f t="shared" si="20"/>
        <v>3</v>
      </c>
      <c r="V98" s="19">
        <f t="shared" si="20"/>
        <v>5</v>
      </c>
    </row>
    <row r="99" spans="1:22" ht="15" customHeight="1" x14ac:dyDescent="0.25">
      <c r="A99" s="8"/>
      <c r="B99" s="114" t="s">
        <v>5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</row>
    <row r="100" spans="1:22" ht="15" customHeight="1" x14ac:dyDescent="0.25">
      <c r="A100" s="8"/>
      <c r="B100" s="116" t="s">
        <v>8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</row>
    <row r="101" spans="1:22" ht="76.5" x14ac:dyDescent="0.25">
      <c r="A101" s="8">
        <v>46</v>
      </c>
      <c r="B101" s="38" t="s">
        <v>144</v>
      </c>
      <c r="C101" s="34">
        <v>0</v>
      </c>
      <c r="D101" s="34">
        <v>0</v>
      </c>
      <c r="E101" s="1" t="s">
        <v>175</v>
      </c>
      <c r="F101" s="1" t="s">
        <v>175</v>
      </c>
      <c r="G101" s="1" t="s">
        <v>175</v>
      </c>
      <c r="H101" s="1" t="s">
        <v>175</v>
      </c>
      <c r="I101" s="1" t="s">
        <v>175</v>
      </c>
      <c r="J101" s="1" t="s">
        <v>175</v>
      </c>
      <c r="K101" s="1" t="s">
        <v>175</v>
      </c>
      <c r="L101" s="1" t="s">
        <v>175</v>
      </c>
      <c r="M101" s="1" t="s">
        <v>175</v>
      </c>
      <c r="N101" s="1" t="s">
        <v>175</v>
      </c>
      <c r="O101" s="1" t="s">
        <v>175</v>
      </c>
      <c r="P101" s="1" t="s">
        <v>175</v>
      </c>
      <c r="Q101" s="1" t="s">
        <v>175</v>
      </c>
      <c r="R101" s="1" t="s">
        <v>175</v>
      </c>
      <c r="S101" s="1" t="s">
        <v>175</v>
      </c>
      <c r="T101" s="1" t="s">
        <v>175</v>
      </c>
      <c r="U101" s="1" t="s">
        <v>175</v>
      </c>
      <c r="V101" s="1" t="s">
        <v>175</v>
      </c>
    </row>
    <row r="102" spans="1:22" ht="76.5" x14ac:dyDescent="0.25">
      <c r="A102" s="8">
        <v>47</v>
      </c>
      <c r="B102" s="38" t="s">
        <v>145</v>
      </c>
      <c r="C102" s="34">
        <v>0</v>
      </c>
      <c r="D102" s="34">
        <v>0</v>
      </c>
      <c r="E102" s="1" t="s">
        <v>175</v>
      </c>
      <c r="F102" s="1" t="s">
        <v>175</v>
      </c>
      <c r="G102" s="1" t="s">
        <v>175</v>
      </c>
      <c r="H102" s="1" t="s">
        <v>175</v>
      </c>
      <c r="I102" s="1" t="s">
        <v>175</v>
      </c>
      <c r="J102" s="1" t="s">
        <v>175</v>
      </c>
      <c r="K102" s="1" t="s">
        <v>175</v>
      </c>
      <c r="L102" s="1" t="s">
        <v>175</v>
      </c>
      <c r="M102" s="1" t="s">
        <v>175</v>
      </c>
      <c r="N102" s="1" t="s">
        <v>175</v>
      </c>
      <c r="O102" s="1" t="s">
        <v>175</v>
      </c>
      <c r="P102" s="1" t="s">
        <v>175</v>
      </c>
      <c r="Q102" s="1" t="s">
        <v>175</v>
      </c>
      <c r="R102" s="1" t="s">
        <v>175</v>
      </c>
      <c r="S102" s="1" t="s">
        <v>175</v>
      </c>
      <c r="T102" s="1" t="s">
        <v>175</v>
      </c>
      <c r="U102" s="1" t="s">
        <v>175</v>
      </c>
      <c r="V102" s="1" t="s">
        <v>175</v>
      </c>
    </row>
    <row r="103" spans="1:22" ht="51" x14ac:dyDescent="0.25">
      <c r="A103" s="8">
        <v>48</v>
      </c>
      <c r="B103" s="38" t="s">
        <v>146</v>
      </c>
      <c r="C103" s="34">
        <v>0</v>
      </c>
      <c r="D103" s="34">
        <v>0</v>
      </c>
      <c r="E103" s="1" t="s">
        <v>175</v>
      </c>
      <c r="F103" s="1" t="s">
        <v>175</v>
      </c>
      <c r="G103" s="1" t="s">
        <v>175</v>
      </c>
      <c r="H103" s="1" t="s">
        <v>175</v>
      </c>
      <c r="I103" s="1" t="s">
        <v>175</v>
      </c>
      <c r="J103" s="1" t="s">
        <v>175</v>
      </c>
      <c r="K103" s="1" t="s">
        <v>175</v>
      </c>
      <c r="L103" s="1" t="s">
        <v>175</v>
      </c>
      <c r="M103" s="1" t="s">
        <v>175</v>
      </c>
      <c r="N103" s="1" t="s">
        <v>175</v>
      </c>
      <c r="O103" s="1" t="s">
        <v>175</v>
      </c>
      <c r="P103" s="1" t="s">
        <v>175</v>
      </c>
      <c r="Q103" s="1" t="s">
        <v>175</v>
      </c>
      <c r="R103" s="1" t="s">
        <v>175</v>
      </c>
      <c r="S103" s="1" t="s">
        <v>175</v>
      </c>
      <c r="T103" s="1" t="s">
        <v>175</v>
      </c>
      <c r="U103" s="1" t="s">
        <v>175</v>
      </c>
      <c r="V103" s="1" t="s">
        <v>175</v>
      </c>
    </row>
    <row r="104" spans="1:22" ht="63.75" x14ac:dyDescent="0.25">
      <c r="A104" s="8">
        <v>49</v>
      </c>
      <c r="B104" s="38" t="s">
        <v>147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s="15" customFormat="1" x14ac:dyDescent="0.25">
      <c r="A105" s="91">
        <v>4</v>
      </c>
      <c r="B105" s="10" t="s">
        <v>27</v>
      </c>
      <c r="C105" s="19">
        <f t="shared" ref="C105:V105" si="21">SUM(C101:C104)</f>
        <v>0</v>
      </c>
      <c r="D105" s="19">
        <f t="shared" si="21"/>
        <v>0</v>
      </c>
      <c r="E105" s="19">
        <f t="shared" si="21"/>
        <v>0</v>
      </c>
      <c r="F105" s="19">
        <f t="shared" si="21"/>
        <v>0</v>
      </c>
      <c r="G105" s="19">
        <f t="shared" si="21"/>
        <v>0</v>
      </c>
      <c r="H105" s="19">
        <f t="shared" si="21"/>
        <v>0</v>
      </c>
      <c r="I105" s="19">
        <f t="shared" si="21"/>
        <v>0</v>
      </c>
      <c r="J105" s="19">
        <f t="shared" si="21"/>
        <v>0</v>
      </c>
      <c r="K105" s="19">
        <f t="shared" si="21"/>
        <v>0</v>
      </c>
      <c r="L105" s="19">
        <f t="shared" si="21"/>
        <v>0</v>
      </c>
      <c r="M105" s="19">
        <f t="shared" si="21"/>
        <v>0</v>
      </c>
      <c r="N105" s="19">
        <f t="shared" si="21"/>
        <v>0</v>
      </c>
      <c r="O105" s="19">
        <f t="shared" si="21"/>
        <v>0</v>
      </c>
      <c r="P105" s="19">
        <f t="shared" si="21"/>
        <v>0</v>
      </c>
      <c r="Q105" s="19">
        <f t="shared" si="21"/>
        <v>0</v>
      </c>
      <c r="R105" s="19">
        <f t="shared" si="21"/>
        <v>0</v>
      </c>
      <c r="S105" s="19">
        <f t="shared" si="21"/>
        <v>0</v>
      </c>
      <c r="T105" s="19">
        <f t="shared" si="21"/>
        <v>0</v>
      </c>
      <c r="U105" s="19">
        <f t="shared" si="21"/>
        <v>0</v>
      </c>
      <c r="V105" s="19">
        <f t="shared" si="21"/>
        <v>0</v>
      </c>
    </row>
    <row r="106" spans="1:22" ht="15" customHeight="1" x14ac:dyDescent="0.25">
      <c r="A106" s="6"/>
      <c r="B106" s="116" t="s">
        <v>22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</row>
    <row r="107" spans="1:22" ht="45" x14ac:dyDescent="0.25">
      <c r="A107" s="8">
        <v>50</v>
      </c>
      <c r="B107" s="13" t="s">
        <v>148</v>
      </c>
      <c r="C107" s="17">
        <f t="shared" ref="C107:C117" si="22">SUM(D107:V107)</f>
        <v>497</v>
      </c>
      <c r="D107" s="17">
        <f>73-1</f>
        <v>72</v>
      </c>
      <c r="E107" s="17">
        <v>3</v>
      </c>
      <c r="F107" s="17">
        <v>4</v>
      </c>
      <c r="G107" s="17">
        <v>5</v>
      </c>
      <c r="H107" s="17">
        <v>1</v>
      </c>
      <c r="I107" s="17">
        <v>1</v>
      </c>
      <c r="J107" s="17">
        <v>52</v>
      </c>
      <c r="K107" s="17">
        <v>197</v>
      </c>
      <c r="L107" s="17">
        <v>20</v>
      </c>
      <c r="M107" s="17">
        <v>16</v>
      </c>
      <c r="N107" s="17">
        <v>0</v>
      </c>
      <c r="O107" s="17">
        <v>0</v>
      </c>
      <c r="P107" s="17">
        <v>53</v>
      </c>
      <c r="Q107" s="17">
        <v>25</v>
      </c>
      <c r="R107" s="17">
        <v>19</v>
      </c>
      <c r="S107" s="17">
        <v>11</v>
      </c>
      <c r="T107" s="17">
        <v>3</v>
      </c>
      <c r="U107" s="17">
        <v>11</v>
      </c>
      <c r="V107" s="17">
        <v>4</v>
      </c>
    </row>
    <row r="108" spans="1:22" ht="75" x14ac:dyDescent="0.25">
      <c r="A108" s="8">
        <v>51</v>
      </c>
      <c r="B108" s="13" t="s">
        <v>149</v>
      </c>
      <c r="C108" s="17">
        <f t="shared" si="22"/>
        <v>306</v>
      </c>
      <c r="D108" s="17">
        <v>28</v>
      </c>
      <c r="E108" s="17">
        <v>2</v>
      </c>
      <c r="F108" s="17">
        <v>6</v>
      </c>
      <c r="G108" s="17">
        <v>0</v>
      </c>
      <c r="H108" s="17">
        <v>0</v>
      </c>
      <c r="I108" s="17">
        <v>0</v>
      </c>
      <c r="J108" s="17">
        <v>11</v>
      </c>
      <c r="K108" s="17">
        <v>78</v>
      </c>
      <c r="L108" s="17">
        <v>15</v>
      </c>
      <c r="M108" s="17">
        <v>8</v>
      </c>
      <c r="N108" s="17">
        <v>0</v>
      </c>
      <c r="O108" s="17">
        <v>0</v>
      </c>
      <c r="P108" s="17">
        <v>67</v>
      </c>
      <c r="Q108" s="17">
        <v>14</v>
      </c>
      <c r="R108" s="17">
        <v>35</v>
      </c>
      <c r="S108" s="17">
        <v>25</v>
      </c>
      <c r="T108" s="17">
        <v>8</v>
      </c>
      <c r="U108" s="17">
        <v>3</v>
      </c>
      <c r="V108" s="17">
        <v>6</v>
      </c>
    </row>
    <row r="109" spans="1:22" ht="60" x14ac:dyDescent="0.25">
      <c r="A109" s="8">
        <v>52</v>
      </c>
      <c r="B109" s="13" t="s">
        <v>150</v>
      </c>
      <c r="C109" s="17">
        <f t="shared" si="22"/>
        <v>9</v>
      </c>
      <c r="D109" s="17">
        <f>1+2</f>
        <v>3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1</v>
      </c>
      <c r="K109" s="17">
        <v>1</v>
      </c>
      <c r="L109" s="17">
        <v>0</v>
      </c>
      <c r="M109" s="17">
        <v>1</v>
      </c>
      <c r="N109" s="17">
        <v>0</v>
      </c>
      <c r="O109" s="17">
        <v>0</v>
      </c>
      <c r="P109" s="17">
        <v>1</v>
      </c>
      <c r="Q109" s="17">
        <v>0</v>
      </c>
      <c r="R109" s="17">
        <v>0</v>
      </c>
      <c r="S109" s="17">
        <v>0</v>
      </c>
      <c r="T109" s="17">
        <v>2</v>
      </c>
      <c r="U109" s="17">
        <v>0</v>
      </c>
      <c r="V109" s="17">
        <v>0</v>
      </c>
    </row>
    <row r="110" spans="1:22" ht="90" x14ac:dyDescent="0.25">
      <c r="A110" s="8">
        <v>53</v>
      </c>
      <c r="B110" s="13" t="s">
        <v>151</v>
      </c>
      <c r="C110" s="17">
        <f t="shared" si="22"/>
        <v>14</v>
      </c>
      <c r="D110" s="17">
        <v>1</v>
      </c>
      <c r="E110" s="17">
        <v>0</v>
      </c>
      <c r="F110" s="17">
        <f>3-2</f>
        <v>1</v>
      </c>
      <c r="G110" s="17">
        <v>0</v>
      </c>
      <c r="H110" s="17">
        <v>0</v>
      </c>
      <c r="I110" s="17">
        <v>0</v>
      </c>
      <c r="J110" s="17">
        <v>0</v>
      </c>
      <c r="K110" s="17">
        <v>1</v>
      </c>
      <c r="L110" s="17">
        <v>3</v>
      </c>
      <c r="M110" s="17">
        <v>1</v>
      </c>
      <c r="N110" s="17">
        <v>0</v>
      </c>
      <c r="O110" s="17">
        <v>0</v>
      </c>
      <c r="P110" s="17">
        <v>1</v>
      </c>
      <c r="Q110" s="17">
        <v>0</v>
      </c>
      <c r="R110" s="17">
        <v>1</v>
      </c>
      <c r="S110" s="17">
        <v>1</v>
      </c>
      <c r="T110" s="17">
        <v>0</v>
      </c>
      <c r="U110" s="17">
        <v>4</v>
      </c>
      <c r="V110" s="17">
        <v>0</v>
      </c>
    </row>
    <row r="111" spans="1:22" ht="150" x14ac:dyDescent="0.25">
      <c r="A111" s="8">
        <v>54</v>
      </c>
      <c r="B111" s="13" t="s">
        <v>152</v>
      </c>
      <c r="C111" s="17">
        <f t="shared" si="22"/>
        <v>775</v>
      </c>
      <c r="D111" s="17">
        <v>0</v>
      </c>
      <c r="E111" s="17">
        <v>0</v>
      </c>
      <c r="F111" s="17">
        <v>3</v>
      </c>
      <c r="G111" s="17">
        <v>4</v>
      </c>
      <c r="H111" s="17">
        <v>0</v>
      </c>
      <c r="I111" s="17">
        <v>0</v>
      </c>
      <c r="J111" s="17">
        <v>91</v>
      </c>
      <c r="K111" s="17">
        <v>252</v>
      </c>
      <c r="L111" s="17">
        <v>27</v>
      </c>
      <c r="M111" s="17">
        <v>19</v>
      </c>
      <c r="N111" s="17">
        <v>0</v>
      </c>
      <c r="O111" s="17">
        <v>0</v>
      </c>
      <c r="P111" s="17">
        <v>312</v>
      </c>
      <c r="Q111" s="17">
        <v>6</v>
      </c>
      <c r="R111" s="17">
        <v>61</v>
      </c>
      <c r="S111" s="17">
        <v>0</v>
      </c>
      <c r="T111" s="17">
        <v>0</v>
      </c>
      <c r="U111" s="17">
        <v>0</v>
      </c>
      <c r="V111" s="17">
        <v>0</v>
      </c>
    </row>
    <row r="112" spans="1:22" ht="90" x14ac:dyDescent="0.25">
      <c r="A112" s="8">
        <v>55</v>
      </c>
      <c r="B112" s="13" t="s">
        <v>41</v>
      </c>
      <c r="C112" s="17">
        <f t="shared" si="22"/>
        <v>909</v>
      </c>
      <c r="D112" s="17">
        <f>23-1</f>
        <v>22</v>
      </c>
      <c r="E112" s="17">
        <v>19</v>
      </c>
      <c r="F112" s="17">
        <v>91</v>
      </c>
      <c r="G112" s="17">
        <v>14</v>
      </c>
      <c r="H112" s="17">
        <v>5</v>
      </c>
      <c r="I112" s="17">
        <v>2</v>
      </c>
      <c r="J112" s="17">
        <v>39</v>
      </c>
      <c r="K112" s="17">
        <v>183</v>
      </c>
      <c r="L112" s="17">
        <v>71</v>
      </c>
      <c r="M112" s="17">
        <v>71</v>
      </c>
      <c r="N112" s="17">
        <v>6</v>
      </c>
      <c r="O112" s="17">
        <v>1</v>
      </c>
      <c r="P112" s="17">
        <v>123</v>
      </c>
      <c r="Q112" s="17">
        <v>29</v>
      </c>
      <c r="R112" s="17">
        <v>34</v>
      </c>
      <c r="S112" s="17">
        <v>54</v>
      </c>
      <c r="T112" s="17">
        <v>20</v>
      </c>
      <c r="U112" s="17">
        <v>70</v>
      </c>
      <c r="V112" s="17">
        <v>55</v>
      </c>
    </row>
    <row r="113" spans="1:22" ht="60" x14ac:dyDescent="0.25">
      <c r="A113" s="8">
        <v>56</v>
      </c>
      <c r="B113" s="13" t="s">
        <v>153</v>
      </c>
      <c r="C113" s="17">
        <f t="shared" si="22"/>
        <v>157</v>
      </c>
      <c r="D113" s="17">
        <v>5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1</v>
      </c>
      <c r="K113" s="17">
        <v>3</v>
      </c>
      <c r="L113" s="17">
        <v>0</v>
      </c>
      <c r="M113" s="17">
        <v>1</v>
      </c>
      <c r="N113" s="17">
        <v>0</v>
      </c>
      <c r="O113" s="17">
        <v>0</v>
      </c>
      <c r="P113" s="17">
        <v>2</v>
      </c>
      <c r="Q113" s="17">
        <f>54+37</f>
        <v>91</v>
      </c>
      <c r="R113" s="17">
        <v>0</v>
      </c>
      <c r="S113" s="17">
        <v>19</v>
      </c>
      <c r="T113" s="17">
        <v>8</v>
      </c>
      <c r="U113" s="17">
        <v>21</v>
      </c>
      <c r="V113" s="17">
        <v>6</v>
      </c>
    </row>
    <row r="114" spans="1:22" ht="60" x14ac:dyDescent="0.25">
      <c r="A114" s="8">
        <v>57</v>
      </c>
      <c r="B114" s="13" t="s">
        <v>154</v>
      </c>
      <c r="C114" s="17">
        <f t="shared" si="22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</row>
    <row r="115" spans="1:22" ht="103.5" customHeight="1" x14ac:dyDescent="0.25">
      <c r="A115" s="8">
        <v>58</v>
      </c>
      <c r="B115" s="13" t="s">
        <v>155</v>
      </c>
      <c r="C115" s="17">
        <f t="shared" si="22"/>
        <v>67</v>
      </c>
      <c r="D115" s="17">
        <v>0</v>
      </c>
      <c r="E115" s="17">
        <v>3</v>
      </c>
      <c r="F115" s="17">
        <v>1</v>
      </c>
      <c r="G115" s="17">
        <v>0</v>
      </c>
      <c r="H115" s="17">
        <v>0</v>
      </c>
      <c r="I115" s="17">
        <v>0</v>
      </c>
      <c r="J115" s="17">
        <v>7</v>
      </c>
      <c r="K115" s="17">
        <v>19</v>
      </c>
      <c r="L115" s="17">
        <v>5</v>
      </c>
      <c r="M115" s="17">
        <v>3</v>
      </c>
      <c r="N115" s="17">
        <v>1</v>
      </c>
      <c r="O115" s="17">
        <v>0</v>
      </c>
      <c r="P115" s="17">
        <v>26</v>
      </c>
      <c r="Q115" s="17">
        <v>1</v>
      </c>
      <c r="R115" s="17">
        <v>1</v>
      </c>
      <c r="S115" s="17">
        <v>0</v>
      </c>
      <c r="T115" s="17">
        <v>0</v>
      </c>
      <c r="U115" s="17">
        <v>0</v>
      </c>
      <c r="V115" s="17">
        <v>0</v>
      </c>
    </row>
    <row r="116" spans="1:22" ht="56.25" customHeight="1" x14ac:dyDescent="0.25">
      <c r="A116" s="8">
        <v>59</v>
      </c>
      <c r="B116" s="13" t="s">
        <v>156</v>
      </c>
      <c r="C116" s="17">
        <f t="shared" si="22"/>
        <v>7</v>
      </c>
      <c r="D116" s="17">
        <v>0</v>
      </c>
      <c r="E116" s="17">
        <v>1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1</v>
      </c>
      <c r="O116" s="17">
        <v>0</v>
      </c>
      <c r="P116" s="17">
        <v>2</v>
      </c>
      <c r="Q116" s="17">
        <v>0</v>
      </c>
      <c r="R116" s="17">
        <v>1</v>
      </c>
      <c r="S116" s="17">
        <v>0</v>
      </c>
      <c r="T116" s="17">
        <v>0</v>
      </c>
      <c r="U116" s="17">
        <v>2</v>
      </c>
      <c r="V116" s="17">
        <v>0</v>
      </c>
    </row>
    <row r="117" spans="1:22" ht="30" customHeight="1" x14ac:dyDescent="0.25">
      <c r="A117" s="8">
        <v>60</v>
      </c>
      <c r="B117" s="23" t="s">
        <v>50</v>
      </c>
      <c r="C117" s="17">
        <f t="shared" si="22"/>
        <v>98</v>
      </c>
      <c r="D117" s="34">
        <f>93-93</f>
        <v>0</v>
      </c>
      <c r="E117" s="34">
        <v>0</v>
      </c>
      <c r="F117" s="34">
        <v>1</v>
      </c>
      <c r="G117" s="36">
        <v>3</v>
      </c>
      <c r="H117" s="17">
        <v>0</v>
      </c>
      <c r="I117" s="1" t="s">
        <v>63</v>
      </c>
      <c r="J117" s="36">
        <v>0</v>
      </c>
      <c r="K117" s="36">
        <v>5</v>
      </c>
      <c r="L117" s="36">
        <v>5</v>
      </c>
      <c r="M117" s="36">
        <v>7</v>
      </c>
      <c r="N117" s="17">
        <v>0</v>
      </c>
      <c r="O117" s="17">
        <v>0</v>
      </c>
      <c r="P117" s="36">
        <f>30-10</f>
        <v>20</v>
      </c>
      <c r="Q117" s="36">
        <v>4</v>
      </c>
      <c r="R117" s="36">
        <v>1</v>
      </c>
      <c r="S117" s="34">
        <v>3</v>
      </c>
      <c r="T117" s="34">
        <v>13</v>
      </c>
      <c r="U117" s="34">
        <v>21</v>
      </c>
      <c r="V117" s="34">
        <v>15</v>
      </c>
    </row>
    <row r="118" spans="1:22" s="15" customFormat="1" x14ac:dyDescent="0.25">
      <c r="A118" s="91">
        <v>11</v>
      </c>
      <c r="B118" s="10" t="s">
        <v>27</v>
      </c>
      <c r="C118" s="19">
        <f>SUM(C107:C117)</f>
        <v>2839</v>
      </c>
      <c r="D118" s="19">
        <f>SUM(D107:D117)</f>
        <v>131</v>
      </c>
      <c r="E118" s="19">
        <f t="shared" ref="E118:V118" si="23">SUM(E107:E117)</f>
        <v>28</v>
      </c>
      <c r="F118" s="19">
        <f t="shared" si="23"/>
        <v>107</v>
      </c>
      <c r="G118" s="19">
        <f t="shared" si="23"/>
        <v>26</v>
      </c>
      <c r="H118" s="19">
        <f t="shared" si="23"/>
        <v>6</v>
      </c>
      <c r="I118" s="19">
        <f t="shared" si="23"/>
        <v>3</v>
      </c>
      <c r="J118" s="19">
        <f t="shared" si="23"/>
        <v>202</v>
      </c>
      <c r="K118" s="19">
        <f t="shared" si="23"/>
        <v>739</v>
      </c>
      <c r="L118" s="19">
        <f t="shared" si="23"/>
        <v>146</v>
      </c>
      <c r="M118" s="19">
        <f t="shared" si="23"/>
        <v>127</v>
      </c>
      <c r="N118" s="19">
        <f t="shared" si="23"/>
        <v>8</v>
      </c>
      <c r="O118" s="19">
        <f t="shared" si="23"/>
        <v>1</v>
      </c>
      <c r="P118" s="19">
        <f t="shared" si="23"/>
        <v>607</v>
      </c>
      <c r="Q118" s="19">
        <f t="shared" si="23"/>
        <v>170</v>
      </c>
      <c r="R118" s="19">
        <f t="shared" si="23"/>
        <v>153</v>
      </c>
      <c r="S118" s="19">
        <f t="shared" si="23"/>
        <v>113</v>
      </c>
      <c r="T118" s="19">
        <f t="shared" si="23"/>
        <v>54</v>
      </c>
      <c r="U118" s="19">
        <f t="shared" si="23"/>
        <v>132</v>
      </c>
      <c r="V118" s="19">
        <f t="shared" si="23"/>
        <v>86</v>
      </c>
    </row>
    <row r="119" spans="1:22" s="15" customFormat="1" x14ac:dyDescent="0.25">
      <c r="A119" s="91"/>
      <c r="B119" s="10" t="s">
        <v>31</v>
      </c>
      <c r="C119" s="19">
        <f t="shared" ref="C119:V119" si="24">C118+C105</f>
        <v>2839</v>
      </c>
      <c r="D119" s="19">
        <f t="shared" si="24"/>
        <v>131</v>
      </c>
      <c r="E119" s="19">
        <f t="shared" si="24"/>
        <v>28</v>
      </c>
      <c r="F119" s="19">
        <f t="shared" si="24"/>
        <v>107</v>
      </c>
      <c r="G119" s="19">
        <f t="shared" si="24"/>
        <v>26</v>
      </c>
      <c r="H119" s="19">
        <f t="shared" si="24"/>
        <v>6</v>
      </c>
      <c r="I119" s="19">
        <f t="shared" si="24"/>
        <v>3</v>
      </c>
      <c r="J119" s="19">
        <f t="shared" si="24"/>
        <v>202</v>
      </c>
      <c r="K119" s="19">
        <f t="shared" si="24"/>
        <v>739</v>
      </c>
      <c r="L119" s="19">
        <f t="shared" si="24"/>
        <v>146</v>
      </c>
      <c r="M119" s="19">
        <f t="shared" si="24"/>
        <v>127</v>
      </c>
      <c r="N119" s="19">
        <f t="shared" si="24"/>
        <v>8</v>
      </c>
      <c r="O119" s="19">
        <f t="shared" si="24"/>
        <v>1</v>
      </c>
      <c r="P119" s="19">
        <f t="shared" si="24"/>
        <v>607</v>
      </c>
      <c r="Q119" s="19">
        <f t="shared" si="24"/>
        <v>170</v>
      </c>
      <c r="R119" s="19">
        <f t="shared" si="24"/>
        <v>153</v>
      </c>
      <c r="S119" s="19">
        <f t="shared" si="24"/>
        <v>113</v>
      </c>
      <c r="T119" s="19">
        <f t="shared" si="24"/>
        <v>54</v>
      </c>
      <c r="U119" s="19">
        <f t="shared" si="24"/>
        <v>132</v>
      </c>
      <c r="V119" s="19">
        <f t="shared" si="24"/>
        <v>86</v>
      </c>
    </row>
    <row r="120" spans="1:22" ht="15" customHeight="1" x14ac:dyDescent="0.25">
      <c r="A120" s="8"/>
      <c r="B120" s="114" t="s">
        <v>6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</row>
    <row r="121" spans="1:22" ht="15" customHeight="1" x14ac:dyDescent="0.25">
      <c r="A121" s="8"/>
      <c r="B121" s="114" t="s">
        <v>26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</row>
    <row r="122" spans="1:22" ht="45" customHeight="1" x14ac:dyDescent="0.25">
      <c r="A122" s="8">
        <v>61</v>
      </c>
      <c r="B122" s="22" t="s">
        <v>43</v>
      </c>
      <c r="C122" s="17">
        <f t="shared" ref="C122:C157" si="25">SUM(D122:V122)</f>
        <v>0</v>
      </c>
      <c r="D122" s="17">
        <v>0</v>
      </c>
      <c r="E122" s="1" t="s">
        <v>175</v>
      </c>
      <c r="F122" s="1" t="s">
        <v>175</v>
      </c>
      <c r="G122" s="1" t="s">
        <v>175</v>
      </c>
      <c r="H122" s="1" t="s">
        <v>175</v>
      </c>
      <c r="I122" s="1" t="s">
        <v>175</v>
      </c>
      <c r="J122" s="1" t="s">
        <v>175</v>
      </c>
      <c r="K122" s="1" t="s">
        <v>175</v>
      </c>
      <c r="L122" s="1" t="s">
        <v>175</v>
      </c>
      <c r="M122" s="1" t="s">
        <v>175</v>
      </c>
      <c r="N122" s="1" t="s">
        <v>175</v>
      </c>
      <c r="O122" s="1" t="s">
        <v>175</v>
      </c>
      <c r="P122" s="1" t="s">
        <v>175</v>
      </c>
      <c r="Q122" s="1" t="s">
        <v>175</v>
      </c>
      <c r="R122" s="1" t="s">
        <v>175</v>
      </c>
      <c r="S122" s="1" t="s">
        <v>175</v>
      </c>
      <c r="T122" s="1" t="s">
        <v>175</v>
      </c>
      <c r="U122" s="1" t="s">
        <v>175</v>
      </c>
      <c r="V122" s="1" t="s">
        <v>175</v>
      </c>
    </row>
    <row r="123" spans="1:22" ht="30" customHeight="1" x14ac:dyDescent="0.25">
      <c r="A123" s="8">
        <v>62</v>
      </c>
      <c r="B123" s="14" t="s">
        <v>157</v>
      </c>
      <c r="C123" s="17">
        <f t="shared" si="25"/>
        <v>88</v>
      </c>
      <c r="D123" s="17">
        <f>0+88</f>
        <v>88</v>
      </c>
      <c r="E123" s="1" t="s">
        <v>175</v>
      </c>
      <c r="F123" s="1" t="s">
        <v>175</v>
      </c>
      <c r="G123" s="1" t="s">
        <v>175</v>
      </c>
      <c r="H123" s="1" t="s">
        <v>175</v>
      </c>
      <c r="I123" s="1" t="s">
        <v>175</v>
      </c>
      <c r="J123" s="1" t="s">
        <v>175</v>
      </c>
      <c r="K123" s="1" t="s">
        <v>175</v>
      </c>
      <c r="L123" s="1" t="s">
        <v>175</v>
      </c>
      <c r="M123" s="1" t="s">
        <v>175</v>
      </c>
      <c r="N123" s="1" t="s">
        <v>175</v>
      </c>
      <c r="O123" s="1" t="s">
        <v>175</v>
      </c>
      <c r="P123" s="1" t="s">
        <v>175</v>
      </c>
      <c r="Q123" s="1" t="s">
        <v>175</v>
      </c>
      <c r="R123" s="1" t="s">
        <v>175</v>
      </c>
      <c r="S123" s="1" t="s">
        <v>175</v>
      </c>
      <c r="T123" s="1" t="s">
        <v>175</v>
      </c>
      <c r="U123" s="1" t="s">
        <v>175</v>
      </c>
      <c r="V123" s="1" t="s">
        <v>175</v>
      </c>
    </row>
    <row r="124" spans="1:22" ht="79.5" customHeight="1" x14ac:dyDescent="0.25">
      <c r="A124" s="8">
        <v>63</v>
      </c>
      <c r="B124" s="11" t="s">
        <v>67</v>
      </c>
      <c r="C124" s="17">
        <f t="shared" si="25"/>
        <v>7</v>
      </c>
      <c r="D124" s="17">
        <v>7</v>
      </c>
      <c r="E124" s="1" t="s">
        <v>175</v>
      </c>
      <c r="F124" s="1" t="s">
        <v>175</v>
      </c>
      <c r="G124" s="1" t="s">
        <v>175</v>
      </c>
      <c r="H124" s="1" t="s">
        <v>175</v>
      </c>
      <c r="I124" s="1" t="s">
        <v>175</v>
      </c>
      <c r="J124" s="1" t="s">
        <v>175</v>
      </c>
      <c r="K124" s="1" t="s">
        <v>175</v>
      </c>
      <c r="L124" s="1" t="s">
        <v>175</v>
      </c>
      <c r="M124" s="1" t="s">
        <v>175</v>
      </c>
      <c r="N124" s="1" t="s">
        <v>175</v>
      </c>
      <c r="O124" s="1" t="s">
        <v>175</v>
      </c>
      <c r="P124" s="1" t="s">
        <v>175</v>
      </c>
      <c r="Q124" s="1" t="s">
        <v>175</v>
      </c>
      <c r="R124" s="1" t="s">
        <v>175</v>
      </c>
      <c r="S124" s="1" t="s">
        <v>175</v>
      </c>
      <c r="T124" s="1" t="s">
        <v>175</v>
      </c>
      <c r="U124" s="1" t="s">
        <v>175</v>
      </c>
      <c r="V124" s="1" t="s">
        <v>175</v>
      </c>
    </row>
    <row r="125" spans="1:22" ht="126.75" customHeight="1" x14ac:dyDescent="0.25">
      <c r="A125" s="8">
        <v>64</v>
      </c>
      <c r="B125" s="11" t="s">
        <v>40</v>
      </c>
      <c r="C125" s="17">
        <f t="shared" si="25"/>
        <v>121</v>
      </c>
      <c r="D125" s="17">
        <v>121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78.75" customHeight="1" x14ac:dyDescent="0.25">
      <c r="A126" s="8">
        <v>65</v>
      </c>
      <c r="B126" s="11" t="s">
        <v>133</v>
      </c>
      <c r="C126" s="17">
        <f t="shared" si="25"/>
        <v>0</v>
      </c>
      <c r="D126" s="17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45" customHeight="1" x14ac:dyDescent="0.25">
      <c r="A127" s="8">
        <v>66</v>
      </c>
      <c r="B127" s="11" t="s">
        <v>137</v>
      </c>
      <c r="C127" s="17">
        <f t="shared" si="25"/>
        <v>81</v>
      </c>
      <c r="D127" s="17">
        <v>81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30" customHeight="1" x14ac:dyDescent="0.25">
      <c r="A128" s="8">
        <v>67</v>
      </c>
      <c r="B128" s="14" t="s">
        <v>132</v>
      </c>
      <c r="C128" s="17">
        <f t="shared" si="25"/>
        <v>1</v>
      </c>
      <c r="D128" s="17">
        <v>1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3.5" customHeight="1" x14ac:dyDescent="0.25">
      <c r="A129" s="8">
        <v>68</v>
      </c>
      <c r="B129" s="11" t="s">
        <v>20</v>
      </c>
      <c r="C129" s="17">
        <f t="shared" si="25"/>
        <v>1</v>
      </c>
      <c r="D129" s="17">
        <v>1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customHeight="1" x14ac:dyDescent="0.25">
      <c r="A130" s="8">
        <v>69</v>
      </c>
      <c r="B130" s="11" t="s">
        <v>129</v>
      </c>
      <c r="C130" s="17">
        <f t="shared" si="25"/>
        <v>39</v>
      </c>
      <c r="D130" s="17">
        <v>39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93.75" customHeight="1" x14ac:dyDescent="0.25">
      <c r="A131" s="8">
        <v>70</v>
      </c>
      <c r="B131" s="11" t="s">
        <v>11</v>
      </c>
      <c r="C131" s="17">
        <f t="shared" si="25"/>
        <v>0</v>
      </c>
      <c r="D131" s="17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157.5" customHeight="1" x14ac:dyDescent="0.25">
      <c r="A132" s="8">
        <v>71</v>
      </c>
      <c r="B132" s="11" t="s">
        <v>158</v>
      </c>
      <c r="C132" s="17">
        <f t="shared" si="25"/>
        <v>0</v>
      </c>
      <c r="D132" s="17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48.75" customHeight="1" x14ac:dyDescent="0.25">
      <c r="A133" s="8">
        <v>72</v>
      </c>
      <c r="B133" s="11" t="s">
        <v>131</v>
      </c>
      <c r="C133" s="17">
        <f t="shared" si="25"/>
        <v>64</v>
      </c>
      <c r="D133" s="17">
        <v>64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62.25" customHeight="1" x14ac:dyDescent="0.25">
      <c r="A134" s="8">
        <v>73</v>
      </c>
      <c r="B134" s="11" t="s">
        <v>159</v>
      </c>
      <c r="C134" s="17">
        <f t="shared" si="25"/>
        <v>85</v>
      </c>
      <c r="D134" s="17">
        <v>85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94.5" customHeight="1" x14ac:dyDescent="0.25">
      <c r="A135" s="8">
        <v>74</v>
      </c>
      <c r="B135" s="11" t="s">
        <v>127</v>
      </c>
      <c r="C135" s="17">
        <f t="shared" si="25"/>
        <v>49</v>
      </c>
      <c r="D135" s="17">
        <f>52-3</f>
        <v>49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84" customHeight="1" x14ac:dyDescent="0.25">
      <c r="A136" s="8">
        <v>75</v>
      </c>
      <c r="B136" s="11" t="s">
        <v>10</v>
      </c>
      <c r="C136" s="17">
        <f t="shared" si="25"/>
        <v>14</v>
      </c>
      <c r="D136" s="17">
        <v>14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5" customHeight="1" x14ac:dyDescent="0.25">
      <c r="A137" s="8">
        <v>76</v>
      </c>
      <c r="B137" s="11" t="s">
        <v>136</v>
      </c>
      <c r="C137" s="17">
        <f t="shared" si="25"/>
        <v>21</v>
      </c>
      <c r="D137" s="17">
        <v>21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48.75" customHeight="1" x14ac:dyDescent="0.25">
      <c r="A138" s="8">
        <v>77</v>
      </c>
      <c r="B138" s="11" t="s">
        <v>18</v>
      </c>
      <c r="C138" s="17">
        <f t="shared" si="25"/>
        <v>26</v>
      </c>
      <c r="D138" s="17">
        <v>26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132.75" customHeight="1" x14ac:dyDescent="0.25">
      <c r="A139" s="8">
        <v>78</v>
      </c>
      <c r="B139" s="11" t="s">
        <v>21</v>
      </c>
      <c r="C139" s="17">
        <f t="shared" si="25"/>
        <v>0</v>
      </c>
      <c r="D139" s="17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48.75" customHeight="1" x14ac:dyDescent="0.25">
      <c r="A140" s="8">
        <v>79</v>
      </c>
      <c r="B140" s="11" t="s">
        <v>19</v>
      </c>
      <c r="C140" s="17">
        <f t="shared" si="25"/>
        <v>60</v>
      </c>
      <c r="D140" s="17">
        <v>60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75" customHeight="1" x14ac:dyDescent="0.25">
      <c r="A141" s="8">
        <v>80</v>
      </c>
      <c r="B141" s="11" t="s">
        <v>66</v>
      </c>
      <c r="C141" s="17">
        <f t="shared" si="25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65.25" customHeight="1" x14ac:dyDescent="0.25">
      <c r="A142" s="8">
        <v>81</v>
      </c>
      <c r="B142" s="11" t="s">
        <v>36</v>
      </c>
      <c r="C142" s="17">
        <f t="shared" si="25"/>
        <v>15</v>
      </c>
      <c r="D142" s="17">
        <v>15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34.5" customHeight="1" x14ac:dyDescent="0.25">
      <c r="A143" s="8">
        <v>82</v>
      </c>
      <c r="B143" s="11" t="s">
        <v>138</v>
      </c>
      <c r="C143" s="17">
        <f t="shared" si="25"/>
        <v>25</v>
      </c>
      <c r="D143" s="17">
        <f>27-2</f>
        <v>25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61.5" customHeight="1" x14ac:dyDescent="0.25">
      <c r="A144" s="8">
        <v>83</v>
      </c>
      <c r="B144" s="11" t="s">
        <v>15</v>
      </c>
      <c r="C144" s="17">
        <f t="shared" si="25"/>
        <v>12</v>
      </c>
      <c r="D144" s="17">
        <v>12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109.5" customHeight="1" x14ac:dyDescent="0.25">
      <c r="A145" s="8">
        <v>84</v>
      </c>
      <c r="B145" s="11" t="s">
        <v>17</v>
      </c>
      <c r="C145" s="17">
        <f t="shared" si="25"/>
        <v>3</v>
      </c>
      <c r="D145" s="17">
        <v>3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165.75" customHeight="1" x14ac:dyDescent="0.25">
      <c r="A146" s="8">
        <v>85</v>
      </c>
      <c r="B146" s="11" t="s">
        <v>160</v>
      </c>
      <c r="C146" s="17">
        <f t="shared" si="25"/>
        <v>0</v>
      </c>
      <c r="D146" s="17">
        <v>0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65.25" customHeight="1" x14ac:dyDescent="0.25">
      <c r="A147" s="8">
        <v>86</v>
      </c>
      <c r="B147" s="11" t="s">
        <v>16</v>
      </c>
      <c r="C147" s="17">
        <f t="shared" si="25"/>
        <v>56</v>
      </c>
      <c r="D147" s="17">
        <v>56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customHeight="1" x14ac:dyDescent="0.25">
      <c r="A148" s="8">
        <v>87</v>
      </c>
      <c r="B148" s="11" t="s">
        <v>161</v>
      </c>
      <c r="C148" s="17">
        <f t="shared" si="25"/>
        <v>13</v>
      </c>
      <c r="D148" s="17">
        <v>13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48.75" customHeight="1" x14ac:dyDescent="0.25">
      <c r="A149" s="8">
        <v>88</v>
      </c>
      <c r="B149" s="11" t="s">
        <v>162</v>
      </c>
      <c r="C149" s="17">
        <f t="shared" si="25"/>
        <v>4</v>
      </c>
      <c r="D149" s="17">
        <v>4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33.75" customHeight="1" x14ac:dyDescent="0.25">
      <c r="A150" s="8">
        <v>89</v>
      </c>
      <c r="B150" s="11" t="s">
        <v>13</v>
      </c>
      <c r="C150" s="17">
        <f t="shared" si="25"/>
        <v>204</v>
      </c>
      <c r="D150" s="17">
        <f>214-10</f>
        <v>204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8" customHeight="1" x14ac:dyDescent="0.25">
      <c r="A151" s="8">
        <v>90</v>
      </c>
      <c r="B151" s="11" t="s">
        <v>163</v>
      </c>
      <c r="C151" s="17">
        <f t="shared" si="25"/>
        <v>1</v>
      </c>
      <c r="D151" s="17">
        <v>1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66.75" customHeight="1" x14ac:dyDescent="0.25">
      <c r="A152" s="8">
        <v>91</v>
      </c>
      <c r="B152" s="11" t="s">
        <v>164</v>
      </c>
      <c r="C152" s="17">
        <f t="shared" si="25"/>
        <v>1</v>
      </c>
      <c r="D152" s="17">
        <v>1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customHeight="1" x14ac:dyDescent="0.25">
      <c r="A153" s="8">
        <v>92</v>
      </c>
      <c r="B153" s="11" t="s">
        <v>165</v>
      </c>
      <c r="C153" s="17">
        <f t="shared" si="25"/>
        <v>3</v>
      </c>
      <c r="D153" s="17">
        <v>3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63.75" customHeight="1" x14ac:dyDescent="0.25">
      <c r="A154" s="8">
        <v>93</v>
      </c>
      <c r="B154" s="11" t="s">
        <v>12</v>
      </c>
      <c r="C154" s="17">
        <f t="shared" si="25"/>
        <v>0</v>
      </c>
      <c r="D154" s="17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3.5" customHeight="1" x14ac:dyDescent="0.25">
      <c r="A155" s="8">
        <v>94</v>
      </c>
      <c r="B155" s="11" t="s">
        <v>166</v>
      </c>
      <c r="C155" s="17">
        <f t="shared" si="25"/>
        <v>175</v>
      </c>
      <c r="D155" s="17">
        <v>175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75" customHeight="1" x14ac:dyDescent="0.25">
      <c r="A156" s="8">
        <v>95</v>
      </c>
      <c r="B156" s="11" t="s">
        <v>35</v>
      </c>
      <c r="C156" s="17">
        <f t="shared" si="25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66.75" customHeight="1" x14ac:dyDescent="0.25">
      <c r="A157" s="8">
        <v>96</v>
      </c>
      <c r="B157" s="11" t="s">
        <v>167</v>
      </c>
      <c r="C157" s="17">
        <f t="shared" si="25"/>
        <v>71</v>
      </c>
      <c r="D157" s="17">
        <f>70+1</f>
        <v>71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s="15" customFormat="1" x14ac:dyDescent="0.25">
      <c r="A158" s="91">
        <v>36</v>
      </c>
      <c r="B158" s="10" t="s">
        <v>27</v>
      </c>
      <c r="C158" s="19">
        <f t="shared" ref="C158:V158" si="26">SUM(C122:C157)</f>
        <v>1240</v>
      </c>
      <c r="D158" s="19">
        <f t="shared" si="26"/>
        <v>1240</v>
      </c>
      <c r="E158" s="19">
        <f t="shared" si="26"/>
        <v>0</v>
      </c>
      <c r="F158" s="19">
        <f t="shared" si="26"/>
        <v>0</v>
      </c>
      <c r="G158" s="19">
        <f t="shared" si="26"/>
        <v>0</v>
      </c>
      <c r="H158" s="19">
        <f t="shared" si="26"/>
        <v>0</v>
      </c>
      <c r="I158" s="19">
        <f t="shared" si="26"/>
        <v>0</v>
      </c>
      <c r="J158" s="19">
        <f t="shared" si="26"/>
        <v>0</v>
      </c>
      <c r="K158" s="19">
        <f t="shared" si="26"/>
        <v>0</v>
      </c>
      <c r="L158" s="19">
        <f t="shared" si="26"/>
        <v>0</v>
      </c>
      <c r="M158" s="19">
        <f t="shared" si="26"/>
        <v>0</v>
      </c>
      <c r="N158" s="19">
        <f t="shared" si="26"/>
        <v>0</v>
      </c>
      <c r="O158" s="19">
        <f t="shared" si="26"/>
        <v>0</v>
      </c>
      <c r="P158" s="19">
        <f t="shared" si="26"/>
        <v>0</v>
      </c>
      <c r="Q158" s="19">
        <f t="shared" si="26"/>
        <v>0</v>
      </c>
      <c r="R158" s="19">
        <f t="shared" si="26"/>
        <v>0</v>
      </c>
      <c r="S158" s="19">
        <f t="shared" si="26"/>
        <v>0</v>
      </c>
      <c r="T158" s="19">
        <f t="shared" si="26"/>
        <v>0</v>
      </c>
      <c r="U158" s="19">
        <f t="shared" si="26"/>
        <v>0</v>
      </c>
      <c r="V158" s="19">
        <f t="shared" si="26"/>
        <v>0</v>
      </c>
    </row>
    <row r="159" spans="1:22" ht="15" customHeight="1" x14ac:dyDescent="0.25">
      <c r="A159" s="8"/>
      <c r="B159" s="114" t="s">
        <v>34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</row>
    <row r="160" spans="1:22" ht="111" customHeight="1" x14ac:dyDescent="0.25">
      <c r="A160" s="8">
        <v>97</v>
      </c>
      <c r="B160" s="11" t="s">
        <v>168</v>
      </c>
      <c r="C160" s="17">
        <f>SUM(D160:V160)</f>
        <v>179</v>
      </c>
      <c r="D160" s="17">
        <f>190-11</f>
        <v>179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customHeight="1" x14ac:dyDescent="0.25">
      <c r="A161" s="8">
        <v>98</v>
      </c>
      <c r="B161" s="11" t="s">
        <v>47</v>
      </c>
      <c r="C161" s="17">
        <f>SUM(D161:V161)</f>
        <v>149</v>
      </c>
      <c r="D161" s="17">
        <f>156-7</f>
        <v>149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33.75" customHeight="1" x14ac:dyDescent="0.25">
      <c r="A162" s="8">
        <v>99</v>
      </c>
      <c r="B162" s="11" t="s">
        <v>69</v>
      </c>
      <c r="C162" s="17">
        <f>SUM(D162:V162)</f>
        <v>0</v>
      </c>
      <c r="D162" s="17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s="15" customFormat="1" x14ac:dyDescent="0.25">
      <c r="A163" s="91">
        <v>3</v>
      </c>
      <c r="B163" s="10" t="s">
        <v>27</v>
      </c>
      <c r="C163" s="19">
        <f>SUM(C160:C162)</f>
        <v>328</v>
      </c>
      <c r="D163" s="19">
        <f t="shared" ref="D163:V163" si="27">SUM(D160:D162)</f>
        <v>328</v>
      </c>
      <c r="E163" s="19">
        <f t="shared" si="27"/>
        <v>0</v>
      </c>
      <c r="F163" s="19">
        <f t="shared" si="27"/>
        <v>0</v>
      </c>
      <c r="G163" s="19">
        <f t="shared" si="27"/>
        <v>0</v>
      </c>
      <c r="H163" s="19">
        <f t="shared" si="27"/>
        <v>0</v>
      </c>
      <c r="I163" s="19">
        <f t="shared" si="27"/>
        <v>0</v>
      </c>
      <c r="J163" s="19">
        <f t="shared" si="27"/>
        <v>0</v>
      </c>
      <c r="K163" s="19">
        <f t="shared" si="27"/>
        <v>0</v>
      </c>
      <c r="L163" s="19">
        <f t="shared" si="27"/>
        <v>0</v>
      </c>
      <c r="M163" s="19">
        <f t="shared" si="27"/>
        <v>0</v>
      </c>
      <c r="N163" s="19">
        <f t="shared" si="27"/>
        <v>0</v>
      </c>
      <c r="O163" s="19">
        <f t="shared" si="27"/>
        <v>0</v>
      </c>
      <c r="P163" s="19">
        <f t="shared" si="27"/>
        <v>0</v>
      </c>
      <c r="Q163" s="19">
        <f t="shared" si="27"/>
        <v>0</v>
      </c>
      <c r="R163" s="19">
        <f t="shared" si="27"/>
        <v>0</v>
      </c>
      <c r="S163" s="19">
        <f t="shared" si="27"/>
        <v>0</v>
      </c>
      <c r="T163" s="19">
        <f t="shared" si="27"/>
        <v>0</v>
      </c>
      <c r="U163" s="19">
        <f t="shared" si="27"/>
        <v>0</v>
      </c>
      <c r="V163" s="19">
        <f t="shared" si="27"/>
        <v>0</v>
      </c>
    </row>
    <row r="164" spans="1:22" ht="15" customHeight="1" x14ac:dyDescent="0.25">
      <c r="A164" s="8"/>
      <c r="B164" s="114" t="s">
        <v>38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</row>
    <row r="165" spans="1:22" ht="111" customHeight="1" x14ac:dyDescent="0.25">
      <c r="A165" s="8">
        <v>100</v>
      </c>
      <c r="B165" s="11" t="s">
        <v>39</v>
      </c>
      <c r="C165" s="17">
        <f>SUM(D165:V165)</f>
        <v>32</v>
      </c>
      <c r="D165" s="17">
        <v>32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43.5" customHeight="1" x14ac:dyDescent="0.25">
      <c r="A166" s="8">
        <v>101</v>
      </c>
      <c r="B166" s="11" t="s">
        <v>48</v>
      </c>
      <c r="C166" s="17">
        <f>SUM(D166:V166)</f>
        <v>6</v>
      </c>
      <c r="D166" s="17">
        <v>6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111" customHeight="1" x14ac:dyDescent="0.25">
      <c r="A167" s="8">
        <v>102</v>
      </c>
      <c r="B167" s="11" t="s">
        <v>49</v>
      </c>
      <c r="C167" s="17">
        <f>SUM(D167:V167)</f>
        <v>7</v>
      </c>
      <c r="D167" s="17">
        <v>7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s="15" customFormat="1" x14ac:dyDescent="0.25">
      <c r="A168" s="91">
        <v>3</v>
      </c>
      <c r="B168" s="10" t="s">
        <v>27</v>
      </c>
      <c r="C168" s="19">
        <f>SUM(C165:C167)</f>
        <v>45</v>
      </c>
      <c r="D168" s="19">
        <f t="shared" ref="D168:V168" si="28">SUM(D165:D167)</f>
        <v>45</v>
      </c>
      <c r="E168" s="19">
        <f t="shared" si="28"/>
        <v>0</v>
      </c>
      <c r="F168" s="19">
        <f t="shared" si="28"/>
        <v>0</v>
      </c>
      <c r="G168" s="19">
        <f t="shared" si="28"/>
        <v>0</v>
      </c>
      <c r="H168" s="19">
        <f t="shared" si="28"/>
        <v>0</v>
      </c>
      <c r="I168" s="19">
        <f t="shared" si="28"/>
        <v>0</v>
      </c>
      <c r="J168" s="19">
        <f t="shared" si="28"/>
        <v>0</v>
      </c>
      <c r="K168" s="19">
        <f t="shared" si="28"/>
        <v>0</v>
      </c>
      <c r="L168" s="19">
        <f t="shared" si="28"/>
        <v>0</v>
      </c>
      <c r="M168" s="19">
        <f t="shared" si="28"/>
        <v>0</v>
      </c>
      <c r="N168" s="19">
        <f t="shared" si="28"/>
        <v>0</v>
      </c>
      <c r="O168" s="19">
        <f t="shared" si="28"/>
        <v>0</v>
      </c>
      <c r="P168" s="19">
        <f t="shared" si="28"/>
        <v>0</v>
      </c>
      <c r="Q168" s="19">
        <f t="shared" si="28"/>
        <v>0</v>
      </c>
      <c r="R168" s="19">
        <f t="shared" si="28"/>
        <v>0</v>
      </c>
      <c r="S168" s="19">
        <f t="shared" si="28"/>
        <v>0</v>
      </c>
      <c r="T168" s="19">
        <f t="shared" si="28"/>
        <v>0</v>
      </c>
      <c r="U168" s="19">
        <f t="shared" si="28"/>
        <v>0</v>
      </c>
      <c r="V168" s="19">
        <f t="shared" si="28"/>
        <v>0</v>
      </c>
    </row>
    <row r="169" spans="1:22" x14ac:dyDescent="0.25">
      <c r="A169" s="8"/>
      <c r="B169" s="114" t="s">
        <v>56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</row>
    <row r="170" spans="1:22" ht="30" x14ac:dyDescent="0.25">
      <c r="A170" s="8">
        <v>105</v>
      </c>
      <c r="B170" s="9" t="s">
        <v>179</v>
      </c>
      <c r="C170" s="17">
        <v>0</v>
      </c>
      <c r="D170" s="1" t="s">
        <v>175</v>
      </c>
      <c r="E170" s="17">
        <v>0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x14ac:dyDescent="0.25">
      <c r="A171" s="8">
        <v>106</v>
      </c>
      <c r="B171" s="9" t="s">
        <v>180</v>
      </c>
      <c r="C171" s="17">
        <v>0</v>
      </c>
      <c r="D171" s="1" t="s">
        <v>175</v>
      </c>
      <c r="E171" s="17">
        <v>0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60" x14ac:dyDescent="0.25">
      <c r="A172" s="8">
        <v>107</v>
      </c>
      <c r="B172" s="9" t="s">
        <v>72</v>
      </c>
      <c r="C172" s="17">
        <v>0</v>
      </c>
      <c r="D172" s="1" t="s">
        <v>175</v>
      </c>
      <c r="E172" s="17">
        <v>0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150" x14ac:dyDescent="0.25">
      <c r="A173" s="8">
        <v>108</v>
      </c>
      <c r="B173" s="9" t="s">
        <v>181</v>
      </c>
      <c r="C173" s="17">
        <v>0</v>
      </c>
      <c r="D173" s="1" t="s">
        <v>175</v>
      </c>
      <c r="E173" s="17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15" customFormat="1" x14ac:dyDescent="0.25">
      <c r="A174" s="91">
        <v>4</v>
      </c>
      <c r="B174" s="67" t="s">
        <v>27</v>
      </c>
      <c r="C174" s="19">
        <f t="shared" ref="C174:V174" si="29">SUM(C170:C170)</f>
        <v>0</v>
      </c>
      <c r="D174" s="19">
        <f t="shared" si="29"/>
        <v>0</v>
      </c>
      <c r="E174" s="19">
        <f t="shared" si="29"/>
        <v>0</v>
      </c>
      <c r="F174" s="19">
        <f t="shared" si="29"/>
        <v>0</v>
      </c>
      <c r="G174" s="19">
        <f t="shared" si="29"/>
        <v>0</v>
      </c>
      <c r="H174" s="19">
        <f t="shared" si="29"/>
        <v>0</v>
      </c>
      <c r="I174" s="19">
        <f t="shared" si="29"/>
        <v>0</v>
      </c>
      <c r="J174" s="19">
        <f t="shared" si="29"/>
        <v>0</v>
      </c>
      <c r="K174" s="19">
        <f t="shared" si="29"/>
        <v>0</v>
      </c>
      <c r="L174" s="19">
        <f t="shared" si="29"/>
        <v>0</v>
      </c>
      <c r="M174" s="19">
        <f t="shared" si="29"/>
        <v>0</v>
      </c>
      <c r="N174" s="19">
        <f t="shared" si="29"/>
        <v>0</v>
      </c>
      <c r="O174" s="19">
        <f t="shared" si="29"/>
        <v>0</v>
      </c>
      <c r="P174" s="19">
        <f t="shared" si="29"/>
        <v>0</v>
      </c>
      <c r="Q174" s="19">
        <f t="shared" si="29"/>
        <v>0</v>
      </c>
      <c r="R174" s="19">
        <f t="shared" si="29"/>
        <v>0</v>
      </c>
      <c r="S174" s="19">
        <f t="shared" si="29"/>
        <v>0</v>
      </c>
      <c r="T174" s="19">
        <f t="shared" si="29"/>
        <v>0</v>
      </c>
      <c r="U174" s="19">
        <f t="shared" si="29"/>
        <v>0</v>
      </c>
      <c r="V174" s="19">
        <f t="shared" si="29"/>
        <v>0</v>
      </c>
    </row>
    <row r="175" spans="1:22" ht="15" customHeight="1" x14ac:dyDescent="0.25">
      <c r="A175" s="8"/>
      <c r="B175" s="114" t="s">
        <v>172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</row>
    <row r="176" spans="1:22" ht="60.75" customHeight="1" x14ac:dyDescent="0.25">
      <c r="A176" s="8">
        <v>103</v>
      </c>
      <c r="B176" s="11" t="s">
        <v>71</v>
      </c>
      <c r="C176" s="34">
        <v>0</v>
      </c>
      <c r="D176" s="1" t="s">
        <v>175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34">
        <v>0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91">
        <v>1</v>
      </c>
      <c r="B177" s="10" t="s">
        <v>27</v>
      </c>
      <c r="C177" s="19">
        <f t="shared" ref="C177:V177" si="30">SUM(C176:C176)</f>
        <v>0</v>
      </c>
      <c r="D177" s="19">
        <f t="shared" si="30"/>
        <v>0</v>
      </c>
      <c r="E177" s="19">
        <f t="shared" si="30"/>
        <v>0</v>
      </c>
      <c r="F177" s="19">
        <f t="shared" si="30"/>
        <v>0</v>
      </c>
      <c r="G177" s="19">
        <f t="shared" si="30"/>
        <v>0</v>
      </c>
      <c r="H177" s="19">
        <f t="shared" si="30"/>
        <v>0</v>
      </c>
      <c r="I177" s="19">
        <f t="shared" si="30"/>
        <v>0</v>
      </c>
      <c r="J177" s="19">
        <f t="shared" si="30"/>
        <v>0</v>
      </c>
      <c r="K177" s="19">
        <f t="shared" si="30"/>
        <v>0</v>
      </c>
      <c r="L177" s="19">
        <f t="shared" si="30"/>
        <v>0</v>
      </c>
      <c r="M177" s="19">
        <f t="shared" si="30"/>
        <v>0</v>
      </c>
      <c r="N177" s="19">
        <f t="shared" si="30"/>
        <v>0</v>
      </c>
      <c r="O177" s="19">
        <f t="shared" si="30"/>
        <v>0</v>
      </c>
      <c r="P177" s="19">
        <f t="shared" si="30"/>
        <v>0</v>
      </c>
      <c r="Q177" s="19">
        <f t="shared" si="30"/>
        <v>0</v>
      </c>
      <c r="R177" s="19">
        <f t="shared" si="30"/>
        <v>0</v>
      </c>
      <c r="S177" s="19">
        <f t="shared" si="30"/>
        <v>0</v>
      </c>
      <c r="T177" s="19">
        <f t="shared" si="30"/>
        <v>0</v>
      </c>
      <c r="U177" s="19">
        <f t="shared" si="30"/>
        <v>0</v>
      </c>
      <c r="V177" s="19">
        <f t="shared" si="30"/>
        <v>0</v>
      </c>
    </row>
    <row r="178" spans="1:22" ht="15" customHeight="1" x14ac:dyDescent="0.25">
      <c r="A178" s="8"/>
      <c r="B178" s="114" t="s">
        <v>55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</row>
    <row r="179" spans="1:22" ht="30" x14ac:dyDescent="0.25">
      <c r="A179" s="8">
        <v>104</v>
      </c>
      <c r="B179" s="11" t="s">
        <v>170</v>
      </c>
      <c r="C179" s="34">
        <v>0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34">
        <v>0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105</v>
      </c>
      <c r="B180" s="11" t="s">
        <v>169</v>
      </c>
      <c r="C180" s="34">
        <v>0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34">
        <v>0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29.25" customHeight="1" x14ac:dyDescent="0.25">
      <c r="A181" s="8">
        <v>106</v>
      </c>
      <c r="B181" s="11" t="s">
        <v>171</v>
      </c>
      <c r="C181" s="34">
        <v>0</v>
      </c>
      <c r="D181" s="1" t="s">
        <v>175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34">
        <v>0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s="15" customFormat="1" x14ac:dyDescent="0.25">
      <c r="A182" s="91">
        <v>3</v>
      </c>
      <c r="B182" s="10" t="s">
        <v>27</v>
      </c>
      <c r="C182" s="19">
        <f t="shared" ref="C182:V182" si="31">SUM(C179:C181)</f>
        <v>0</v>
      </c>
      <c r="D182" s="19">
        <f t="shared" si="31"/>
        <v>0</v>
      </c>
      <c r="E182" s="19">
        <f t="shared" si="31"/>
        <v>0</v>
      </c>
      <c r="F182" s="19">
        <f t="shared" si="31"/>
        <v>0</v>
      </c>
      <c r="G182" s="19">
        <f t="shared" si="31"/>
        <v>0</v>
      </c>
      <c r="H182" s="19">
        <f t="shared" si="31"/>
        <v>0</v>
      </c>
      <c r="I182" s="19">
        <f t="shared" si="31"/>
        <v>0</v>
      </c>
      <c r="J182" s="19">
        <f t="shared" si="31"/>
        <v>0</v>
      </c>
      <c r="K182" s="19">
        <f t="shared" si="31"/>
        <v>0</v>
      </c>
      <c r="L182" s="19">
        <f t="shared" si="31"/>
        <v>0</v>
      </c>
      <c r="M182" s="19">
        <f t="shared" si="31"/>
        <v>0</v>
      </c>
      <c r="N182" s="19">
        <f t="shared" si="31"/>
        <v>0</v>
      </c>
      <c r="O182" s="19">
        <f t="shared" si="31"/>
        <v>0</v>
      </c>
      <c r="P182" s="19">
        <f t="shared" si="31"/>
        <v>0</v>
      </c>
      <c r="Q182" s="19">
        <f t="shared" si="31"/>
        <v>0</v>
      </c>
      <c r="R182" s="19">
        <f t="shared" si="31"/>
        <v>0</v>
      </c>
      <c r="S182" s="19">
        <f t="shared" si="31"/>
        <v>0</v>
      </c>
      <c r="T182" s="19">
        <f t="shared" si="31"/>
        <v>0</v>
      </c>
      <c r="U182" s="19">
        <f t="shared" si="31"/>
        <v>0</v>
      </c>
      <c r="V182" s="19">
        <f t="shared" si="31"/>
        <v>0</v>
      </c>
    </row>
    <row r="183" spans="1:22" s="15" customFormat="1" x14ac:dyDescent="0.25">
      <c r="A183" s="91"/>
      <c r="B183" s="10" t="s">
        <v>28</v>
      </c>
      <c r="C183" s="19">
        <f>C168+C163+C158+C182+C177</f>
        <v>1613</v>
      </c>
      <c r="D183" s="19">
        <f t="shared" ref="D183:V183" si="32">D168+D163+D158+D182+D177</f>
        <v>1613</v>
      </c>
      <c r="E183" s="19">
        <f t="shared" si="32"/>
        <v>0</v>
      </c>
      <c r="F183" s="19">
        <f t="shared" si="32"/>
        <v>0</v>
      </c>
      <c r="G183" s="19">
        <f t="shared" si="32"/>
        <v>0</v>
      </c>
      <c r="H183" s="19">
        <f t="shared" si="32"/>
        <v>0</v>
      </c>
      <c r="I183" s="19">
        <f t="shared" si="32"/>
        <v>0</v>
      </c>
      <c r="J183" s="19">
        <f t="shared" si="32"/>
        <v>0</v>
      </c>
      <c r="K183" s="19">
        <f t="shared" si="32"/>
        <v>0</v>
      </c>
      <c r="L183" s="19">
        <f t="shared" si="32"/>
        <v>0</v>
      </c>
      <c r="M183" s="19">
        <f t="shared" si="32"/>
        <v>0</v>
      </c>
      <c r="N183" s="19">
        <f t="shared" si="32"/>
        <v>0</v>
      </c>
      <c r="O183" s="19">
        <f t="shared" si="32"/>
        <v>0</v>
      </c>
      <c r="P183" s="19">
        <f t="shared" si="32"/>
        <v>0</v>
      </c>
      <c r="Q183" s="19">
        <f t="shared" si="32"/>
        <v>0</v>
      </c>
      <c r="R183" s="19">
        <f t="shared" si="32"/>
        <v>0</v>
      </c>
      <c r="S183" s="19">
        <f t="shared" si="32"/>
        <v>0</v>
      </c>
      <c r="T183" s="19">
        <f t="shared" si="32"/>
        <v>0</v>
      </c>
      <c r="U183" s="19">
        <f t="shared" si="32"/>
        <v>0</v>
      </c>
      <c r="V183" s="19">
        <f t="shared" si="32"/>
        <v>0</v>
      </c>
    </row>
    <row r="184" spans="1:22" s="15" customFormat="1" x14ac:dyDescent="0.25">
      <c r="A184" s="114" t="s">
        <v>62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</row>
    <row r="185" spans="1:22" s="15" customFormat="1" ht="15" customHeight="1" x14ac:dyDescent="0.25">
      <c r="A185" s="113" t="s">
        <v>60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</row>
    <row r="186" spans="1:22" s="15" customFormat="1" ht="165" x14ac:dyDescent="0.25">
      <c r="A186" s="8">
        <v>107</v>
      </c>
      <c r="B186" s="11" t="s">
        <v>61</v>
      </c>
      <c r="C186" s="17">
        <f>SUM(D186:V186)</f>
        <v>0</v>
      </c>
      <c r="D186" s="17">
        <v>0</v>
      </c>
      <c r="E186" s="1" t="s">
        <v>175</v>
      </c>
      <c r="F186" s="1" t="s">
        <v>175</v>
      </c>
      <c r="G186" s="17">
        <v>0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7">
        <v>0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s="15" customFormat="1" ht="90" x14ac:dyDescent="0.25">
      <c r="A187" s="8">
        <v>108</v>
      </c>
      <c r="B187" s="11" t="s">
        <v>58</v>
      </c>
      <c r="C187" s="17">
        <f>SUM(D187:V187)</f>
        <v>0</v>
      </c>
      <c r="D187" s="17">
        <v>0</v>
      </c>
      <c r="E187" s="1" t="s">
        <v>175</v>
      </c>
      <c r="F187" s="1" t="s">
        <v>175</v>
      </c>
      <c r="G187" s="17">
        <v>0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7">
        <v>0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ht="225" x14ac:dyDescent="0.25">
      <c r="A188" s="8">
        <v>109</v>
      </c>
      <c r="B188" s="11" t="s">
        <v>59</v>
      </c>
      <c r="C188" s="17">
        <f>SUM(D188:V188)</f>
        <v>0</v>
      </c>
      <c r="D188" s="17">
        <v>0</v>
      </c>
      <c r="E188" s="1" t="s">
        <v>175</v>
      </c>
      <c r="F188" s="1" t="s">
        <v>175</v>
      </c>
      <c r="G188" s="17">
        <v>0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7">
        <v>0</v>
      </c>
      <c r="Q188" s="1" t="s">
        <v>175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91">
        <v>3</v>
      </c>
      <c r="B189" s="10" t="s">
        <v>27</v>
      </c>
      <c r="C189" s="17">
        <f>SUM(D189:V189)</f>
        <v>0</v>
      </c>
      <c r="D189" s="17">
        <f>D188+D187+D186</f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</row>
    <row r="190" spans="1:22" ht="48.75" customHeight="1" x14ac:dyDescent="0.25">
      <c r="A190" s="8"/>
      <c r="B190" s="13" t="s">
        <v>44</v>
      </c>
      <c r="C190" s="17">
        <f>SUM(D190:V190)</f>
        <v>3505</v>
      </c>
      <c r="D190" s="17">
        <v>354</v>
      </c>
      <c r="E190" s="17">
        <v>156</v>
      </c>
      <c r="F190" s="17">
        <v>18</v>
      </c>
      <c r="G190" s="17">
        <v>17</v>
      </c>
      <c r="H190" s="17">
        <v>26</v>
      </c>
      <c r="I190" s="17">
        <v>21</v>
      </c>
      <c r="J190" s="17">
        <v>193</v>
      </c>
      <c r="K190" s="17">
        <v>947</v>
      </c>
      <c r="L190" s="17">
        <v>246</v>
      </c>
      <c r="M190" s="17">
        <v>41</v>
      </c>
      <c r="N190" s="17">
        <v>32</v>
      </c>
      <c r="O190" s="17">
        <v>33</v>
      </c>
      <c r="P190" s="17">
        <v>675</v>
      </c>
      <c r="Q190" s="17">
        <v>113</v>
      </c>
      <c r="R190" s="17">
        <v>256</v>
      </c>
      <c r="S190" s="17">
        <v>226</v>
      </c>
      <c r="T190" s="17">
        <v>32</v>
      </c>
      <c r="U190" s="17">
        <v>71</v>
      </c>
      <c r="V190" s="17">
        <v>48</v>
      </c>
    </row>
    <row r="191" spans="1:22" ht="28.5" x14ac:dyDescent="0.25">
      <c r="A191" s="91" t="s">
        <v>0</v>
      </c>
      <c r="B191" s="91" t="s">
        <v>177</v>
      </c>
      <c r="C191" s="89">
        <f>C189+C183+C119+C98+C62</f>
        <v>50117</v>
      </c>
      <c r="D191" s="89">
        <f t="shared" ref="D191:V191" si="33">D189+D183+D119+D98+D62</f>
        <v>7923</v>
      </c>
      <c r="E191" s="89">
        <f t="shared" si="33"/>
        <v>1966</v>
      </c>
      <c r="F191" s="89">
        <f t="shared" si="33"/>
        <v>1805</v>
      </c>
      <c r="G191" s="89">
        <f t="shared" si="33"/>
        <v>708</v>
      </c>
      <c r="H191" s="89">
        <f t="shared" si="33"/>
        <v>632</v>
      </c>
      <c r="I191" s="89">
        <f t="shared" si="33"/>
        <v>542</v>
      </c>
      <c r="J191" s="89">
        <f t="shared" si="33"/>
        <v>3245</v>
      </c>
      <c r="K191" s="89">
        <f t="shared" si="33"/>
        <v>9949</v>
      </c>
      <c r="L191" s="89">
        <f t="shared" si="33"/>
        <v>3644</v>
      </c>
      <c r="M191" s="89">
        <f t="shared" si="33"/>
        <v>1063</v>
      </c>
      <c r="N191" s="89">
        <f t="shared" si="33"/>
        <v>1229</v>
      </c>
      <c r="O191" s="89">
        <f t="shared" si="33"/>
        <v>206</v>
      </c>
      <c r="P191" s="89">
        <f t="shared" si="33"/>
        <v>8520</v>
      </c>
      <c r="Q191" s="89">
        <f t="shared" si="33"/>
        <v>2534</v>
      </c>
      <c r="R191" s="89">
        <f t="shared" si="33"/>
        <v>1636</v>
      </c>
      <c r="S191" s="89">
        <f t="shared" si="33"/>
        <v>2875</v>
      </c>
      <c r="T191" s="89">
        <f t="shared" si="33"/>
        <v>335</v>
      </c>
      <c r="U191" s="89">
        <f t="shared" si="33"/>
        <v>626</v>
      </c>
      <c r="V191" s="89">
        <f t="shared" si="33"/>
        <v>679</v>
      </c>
    </row>
    <row r="192" spans="1:22" ht="15.75" customHeight="1" x14ac:dyDescent="0.25">
      <c r="A192" s="2">
        <f>A189+A182+A177+A168+A163+A158+A118+A105+A94+A97+A90+A87+A61+A58+A55+A50+A45+A35+A25+A22</f>
        <v>107</v>
      </c>
      <c r="B192" s="2"/>
      <c r="C192" s="78">
        <f>C189+C182+C177+C174+C168+C163+C158+C118+C105+C97+C94+C90+C87+C78+C61+C58+C50+C45+C35+C22+C55+C25</f>
        <v>50117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2:3" ht="19.5" customHeight="1" x14ac:dyDescent="0.25">
      <c r="B193" s="5" t="s">
        <v>46</v>
      </c>
      <c r="C193" s="75">
        <f>C191-C192</f>
        <v>0</v>
      </c>
    </row>
  </sheetData>
  <autoFilter ref="A5:V193"/>
  <mergeCells count="32">
    <mergeCell ref="B169:V169"/>
    <mergeCell ref="B64:V64"/>
    <mergeCell ref="B106:V106"/>
    <mergeCell ref="B120:V120"/>
    <mergeCell ref="B56:V56"/>
    <mergeCell ref="A4:A5"/>
    <mergeCell ref="B4:B5"/>
    <mergeCell ref="D4:V4"/>
    <mergeCell ref="B7:V7"/>
    <mergeCell ref="B8:V8"/>
    <mergeCell ref="B23:V23"/>
    <mergeCell ref="B29:V29"/>
    <mergeCell ref="B36:V36"/>
    <mergeCell ref="B46:V46"/>
    <mergeCell ref="B51:V51"/>
    <mergeCell ref="B26:V26"/>
    <mergeCell ref="A2:V2"/>
    <mergeCell ref="A185:V185"/>
    <mergeCell ref="B159:V159"/>
    <mergeCell ref="B164:V164"/>
    <mergeCell ref="B175:V175"/>
    <mergeCell ref="B178:V178"/>
    <mergeCell ref="A184:V184"/>
    <mergeCell ref="B121:V121"/>
    <mergeCell ref="B59:V59"/>
    <mergeCell ref="B63:V63"/>
    <mergeCell ref="B79:V79"/>
    <mergeCell ref="B88:V88"/>
    <mergeCell ref="A91:V91"/>
    <mergeCell ref="B95:V95"/>
    <mergeCell ref="B99:V99"/>
    <mergeCell ref="B100:V10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3"/>
  <sheetViews>
    <sheetView workbookViewId="0">
      <selection activeCell="A2" sqref="A2:V2"/>
    </sheetView>
  </sheetViews>
  <sheetFormatPr defaultRowHeight="15" x14ac:dyDescent="0.25"/>
  <cols>
    <col min="1" max="1" width="8.85546875" style="3" customWidth="1"/>
    <col min="2" max="2" width="52.4257812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21" t="s">
        <v>259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90"/>
      <c r="D4" s="122" t="s">
        <v>182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88">
        <v>1</v>
      </c>
      <c r="B6" s="49">
        <v>2</v>
      </c>
      <c r="C6" s="91">
        <v>3</v>
      </c>
      <c r="D6" s="91">
        <v>4</v>
      </c>
      <c r="E6" s="49">
        <v>5</v>
      </c>
      <c r="F6" s="91">
        <v>6</v>
      </c>
      <c r="G6" s="91">
        <v>7</v>
      </c>
      <c r="H6" s="49">
        <v>8</v>
      </c>
      <c r="I6" s="91">
        <v>9</v>
      </c>
      <c r="J6" s="91">
        <v>10</v>
      </c>
      <c r="K6" s="49">
        <v>11</v>
      </c>
      <c r="L6" s="91">
        <v>12</v>
      </c>
      <c r="M6" s="91">
        <v>13</v>
      </c>
      <c r="N6" s="49">
        <v>14</v>
      </c>
      <c r="O6" s="91">
        <v>15</v>
      </c>
      <c r="P6" s="91">
        <v>16</v>
      </c>
      <c r="Q6" s="49">
        <v>17</v>
      </c>
      <c r="R6" s="91">
        <v>18</v>
      </c>
      <c r="S6" s="91">
        <v>19</v>
      </c>
      <c r="T6" s="49">
        <v>20</v>
      </c>
      <c r="U6" s="91">
        <v>21</v>
      </c>
      <c r="V6" s="91">
        <v>22</v>
      </c>
    </row>
    <row r="7" spans="1:22" x14ac:dyDescent="0.25">
      <c r="A7" s="91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39.25" customHeight="1" x14ac:dyDescent="0.25">
      <c r="A9" s="8">
        <v>1</v>
      </c>
      <c r="B9" s="9" t="s">
        <v>96</v>
      </c>
      <c r="C9" s="17">
        <f t="shared" ref="C9:C21" si="0">SUM(D9:V9)</f>
        <v>10</v>
      </c>
      <c r="D9" s="17">
        <v>1</v>
      </c>
      <c r="E9" s="17">
        <v>0</v>
      </c>
      <c r="F9" s="17">
        <v>0</v>
      </c>
      <c r="G9" s="17">
        <v>0</v>
      </c>
      <c r="H9" s="17">
        <v>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</v>
      </c>
      <c r="Q9" s="17">
        <v>3</v>
      </c>
      <c r="R9" s="17">
        <v>0</v>
      </c>
      <c r="S9" s="17">
        <v>0</v>
      </c>
      <c r="T9" s="17">
        <v>0</v>
      </c>
      <c r="U9" s="17">
        <v>2</v>
      </c>
      <c r="V9" s="17">
        <v>1</v>
      </c>
    </row>
    <row r="10" spans="1:22" ht="60" x14ac:dyDescent="0.25">
      <c r="A10" s="8">
        <v>2</v>
      </c>
      <c r="B10" s="50" t="s">
        <v>14</v>
      </c>
      <c r="C10" s="17">
        <f t="shared" si="0"/>
        <v>147</v>
      </c>
      <c r="D10" s="17">
        <v>1</v>
      </c>
      <c r="E10" s="17">
        <v>3</v>
      </c>
      <c r="F10" s="17">
        <v>3</v>
      </c>
      <c r="G10" s="17">
        <v>2</v>
      </c>
      <c r="H10" s="17">
        <v>7</v>
      </c>
      <c r="I10" s="17">
        <v>4</v>
      </c>
      <c r="J10" s="17">
        <v>3</v>
      </c>
      <c r="K10" s="17">
        <v>4</v>
      </c>
      <c r="L10" s="17">
        <v>4</v>
      </c>
      <c r="M10" s="17">
        <v>5</v>
      </c>
      <c r="N10" s="17">
        <v>1</v>
      </c>
      <c r="O10" s="17">
        <v>9</v>
      </c>
      <c r="P10" s="17">
        <v>16</v>
      </c>
      <c r="Q10" s="17">
        <v>26</v>
      </c>
      <c r="R10" s="17">
        <v>0</v>
      </c>
      <c r="S10" s="17">
        <v>26</v>
      </c>
      <c r="T10" s="17">
        <v>11</v>
      </c>
      <c r="U10" s="17">
        <v>19</v>
      </c>
      <c r="V10" s="17">
        <v>3</v>
      </c>
    </row>
    <row r="11" spans="1:22" ht="75" x14ac:dyDescent="0.25">
      <c r="A11" s="8">
        <v>3</v>
      </c>
      <c r="B11" s="50" t="s">
        <v>97</v>
      </c>
      <c r="C11" s="17">
        <f t="shared" si="0"/>
        <v>967</v>
      </c>
      <c r="D11" s="17">
        <f>45-8</f>
        <v>37</v>
      </c>
      <c r="E11" s="17">
        <v>31</v>
      </c>
      <c r="F11" s="17">
        <v>141</v>
      </c>
      <c r="G11" s="17">
        <v>28</v>
      </c>
      <c r="H11" s="17">
        <v>26</v>
      </c>
      <c r="I11" s="17">
        <v>108</v>
      </c>
      <c r="J11" s="17">
        <v>6</v>
      </c>
      <c r="K11" s="17">
        <v>80</v>
      </c>
      <c r="L11" s="17">
        <v>66</v>
      </c>
      <c r="M11" s="17">
        <v>74</v>
      </c>
      <c r="N11" s="17">
        <v>1</v>
      </c>
      <c r="O11" s="17">
        <v>48</v>
      </c>
      <c r="P11" s="17">
        <v>121</v>
      </c>
      <c r="Q11" s="17">
        <v>28</v>
      </c>
      <c r="R11" s="17">
        <v>0</v>
      </c>
      <c r="S11" s="17">
        <v>15</v>
      </c>
      <c r="T11" s="17">
        <v>15</v>
      </c>
      <c r="U11" s="17">
        <v>103</v>
      </c>
      <c r="V11" s="17">
        <v>39</v>
      </c>
    </row>
    <row r="12" spans="1:22" ht="102.75" customHeight="1" x14ac:dyDescent="0.25">
      <c r="A12" s="8">
        <v>4</v>
      </c>
      <c r="B12" s="14" t="s">
        <v>98</v>
      </c>
      <c r="C12" s="17">
        <f t="shared" si="0"/>
        <v>118</v>
      </c>
      <c r="D12" s="17">
        <v>6</v>
      </c>
      <c r="E12" s="17">
        <v>4</v>
      </c>
      <c r="F12" s="17">
        <v>4</v>
      </c>
      <c r="G12" s="17">
        <v>4</v>
      </c>
      <c r="H12" s="17">
        <v>3</v>
      </c>
      <c r="I12" s="17">
        <v>3</v>
      </c>
      <c r="J12" s="17">
        <v>2</v>
      </c>
      <c r="K12" s="17">
        <v>8</v>
      </c>
      <c r="L12" s="17">
        <v>30</v>
      </c>
      <c r="M12" s="17">
        <v>4</v>
      </c>
      <c r="N12" s="17">
        <v>0</v>
      </c>
      <c r="O12" s="17">
        <v>3</v>
      </c>
      <c r="P12" s="17">
        <v>32</v>
      </c>
      <c r="Q12" s="17">
        <v>4</v>
      </c>
      <c r="R12" s="17">
        <v>0</v>
      </c>
      <c r="S12" s="17">
        <v>1</v>
      </c>
      <c r="T12" s="17">
        <v>0</v>
      </c>
      <c r="U12" s="17">
        <v>7</v>
      </c>
      <c r="V12" s="17">
        <v>3</v>
      </c>
    </row>
    <row r="13" spans="1:22" ht="30" x14ac:dyDescent="0.25">
      <c r="A13" s="8">
        <v>5</v>
      </c>
      <c r="B13" s="50" t="s">
        <v>99</v>
      </c>
      <c r="C13" s="17">
        <f t="shared" si="0"/>
        <v>16</v>
      </c>
      <c r="D13" s="17">
        <v>0</v>
      </c>
      <c r="E13" s="17">
        <v>5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4</v>
      </c>
      <c r="L13" s="17">
        <v>1</v>
      </c>
      <c r="M13" s="17">
        <v>0</v>
      </c>
      <c r="N13" s="17">
        <v>0</v>
      </c>
      <c r="O13" s="17">
        <v>0</v>
      </c>
      <c r="P13" s="17">
        <v>2</v>
      </c>
      <c r="Q13" s="17">
        <v>2</v>
      </c>
      <c r="R13" s="17">
        <v>2</v>
      </c>
      <c r="S13" s="17">
        <v>0</v>
      </c>
      <c r="T13" s="17">
        <v>0</v>
      </c>
      <c r="U13" s="17">
        <v>0</v>
      </c>
      <c r="V13" s="17">
        <v>0</v>
      </c>
    </row>
    <row r="14" spans="1:22" ht="150" x14ac:dyDescent="0.25">
      <c r="A14" s="8">
        <v>6</v>
      </c>
      <c r="B14" s="50" t="s">
        <v>100</v>
      </c>
      <c r="C14" s="17">
        <f t="shared" si="0"/>
        <v>7</v>
      </c>
      <c r="D14" s="17">
        <v>0</v>
      </c>
      <c r="E14" s="17">
        <v>0</v>
      </c>
      <c r="F14" s="17">
        <v>0</v>
      </c>
      <c r="G14" s="17">
        <v>0</v>
      </c>
      <c r="H14" s="17">
        <v>2</v>
      </c>
      <c r="I14" s="17">
        <v>0</v>
      </c>
      <c r="J14" s="17">
        <v>0</v>
      </c>
      <c r="K14" s="17">
        <v>2</v>
      </c>
      <c r="L14" s="17">
        <v>1</v>
      </c>
      <c r="M14" s="17">
        <v>0</v>
      </c>
      <c r="N14" s="17">
        <v>0</v>
      </c>
      <c r="O14" s="17">
        <v>1</v>
      </c>
      <c r="P14" s="17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</row>
    <row r="15" spans="1:22" ht="30" x14ac:dyDescent="0.25">
      <c r="A15" s="8">
        <v>7</v>
      </c>
      <c r="B15" s="21" t="s">
        <v>101</v>
      </c>
      <c r="C15" s="17">
        <f t="shared" si="0"/>
        <v>46</v>
      </c>
      <c r="D15" s="17">
        <v>14</v>
      </c>
      <c r="E15" s="17">
        <v>0</v>
      </c>
      <c r="F15" s="17">
        <v>0</v>
      </c>
      <c r="G15" s="17">
        <v>0</v>
      </c>
      <c r="H15" s="17">
        <v>1</v>
      </c>
      <c r="I15" s="17">
        <v>0</v>
      </c>
      <c r="J15" s="17">
        <v>0</v>
      </c>
      <c r="K15" s="17">
        <v>2</v>
      </c>
      <c r="L15" s="17">
        <v>25</v>
      </c>
      <c r="M15" s="17">
        <v>0</v>
      </c>
      <c r="N15" s="17">
        <v>0</v>
      </c>
      <c r="O15" s="17">
        <v>0</v>
      </c>
      <c r="P15" s="17">
        <v>2</v>
      </c>
      <c r="Q15" s="17">
        <v>0</v>
      </c>
      <c r="R15" s="17">
        <v>0</v>
      </c>
      <c r="S15" s="17">
        <v>1</v>
      </c>
      <c r="T15" s="17">
        <v>0</v>
      </c>
      <c r="U15" s="17">
        <v>1</v>
      </c>
      <c r="V15" s="17">
        <v>0</v>
      </c>
    </row>
    <row r="16" spans="1:22" ht="45" x14ac:dyDescent="0.25">
      <c r="A16" s="8">
        <v>8</v>
      </c>
      <c r="B16" s="18" t="s">
        <v>102</v>
      </c>
      <c r="C16" s="17">
        <f t="shared" si="0"/>
        <v>26</v>
      </c>
      <c r="D16" s="17">
        <v>2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5</v>
      </c>
      <c r="K16" s="17">
        <v>0</v>
      </c>
      <c r="L16" s="17">
        <v>0</v>
      </c>
      <c r="M16" s="17">
        <v>1</v>
      </c>
      <c r="N16" s="17">
        <v>0</v>
      </c>
      <c r="O16" s="17">
        <v>1</v>
      </c>
      <c r="P16" s="17">
        <v>4</v>
      </c>
      <c r="Q16" s="17">
        <v>1</v>
      </c>
      <c r="R16" s="17">
        <v>0</v>
      </c>
      <c r="S16" s="17">
        <v>0</v>
      </c>
      <c r="T16" s="17">
        <v>2</v>
      </c>
      <c r="U16" s="17">
        <v>9</v>
      </c>
      <c r="V16" s="17">
        <v>1</v>
      </c>
    </row>
    <row r="17" spans="1:22" ht="42.75" customHeight="1" x14ac:dyDescent="0.25">
      <c r="A17" s="8">
        <v>9</v>
      </c>
      <c r="B17" s="45" t="s">
        <v>103</v>
      </c>
      <c r="C17" s="17">
        <f t="shared" si="0"/>
        <v>4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  <c r="N17" s="17">
        <v>0</v>
      </c>
      <c r="O17" s="17">
        <v>1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75" x14ac:dyDescent="0.25">
      <c r="A18" s="8">
        <v>10</v>
      </c>
      <c r="B18" s="21" t="s">
        <v>104</v>
      </c>
      <c r="C18" s="17">
        <f t="shared" si="0"/>
        <v>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0</v>
      </c>
      <c r="V18" s="17">
        <v>0</v>
      </c>
    </row>
    <row r="19" spans="1:22" ht="45" x14ac:dyDescent="0.25">
      <c r="A19" s="8">
        <v>11</v>
      </c>
      <c r="B19" s="21" t="s">
        <v>105</v>
      </c>
      <c r="C19" s="17">
        <f t="shared" si="0"/>
        <v>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1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45" x14ac:dyDescent="0.25">
      <c r="A20" s="8">
        <v>12</v>
      </c>
      <c r="B20" s="50" t="s">
        <v>106</v>
      </c>
      <c r="C20" s="17">
        <f t="shared" si="0"/>
        <v>8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4</v>
      </c>
      <c r="Q20" s="17">
        <v>0</v>
      </c>
      <c r="R20" s="17">
        <v>0</v>
      </c>
      <c r="S20" s="17">
        <v>0</v>
      </c>
      <c r="T20" s="17">
        <v>0</v>
      </c>
      <c r="U20" s="17">
        <v>2</v>
      </c>
      <c r="V20" s="17">
        <v>0</v>
      </c>
    </row>
    <row r="21" spans="1:22" ht="45" x14ac:dyDescent="0.25">
      <c r="A21" s="8">
        <v>13</v>
      </c>
      <c r="B21" s="50" t="s">
        <v>107</v>
      </c>
      <c r="C21" s="17">
        <f t="shared" si="0"/>
        <v>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1</v>
      </c>
      <c r="U21" s="17">
        <v>1</v>
      </c>
      <c r="V21" s="17">
        <v>0</v>
      </c>
    </row>
    <row r="22" spans="1:22" s="15" customFormat="1" x14ac:dyDescent="0.25">
      <c r="A22" s="91">
        <v>13</v>
      </c>
      <c r="B22" s="51" t="s">
        <v>27</v>
      </c>
      <c r="C22" s="19">
        <f>SUM(C9:C21)</f>
        <v>1354</v>
      </c>
      <c r="D22" s="19">
        <f>SUM(D9:D21)</f>
        <v>61</v>
      </c>
      <c r="E22" s="19">
        <f t="shared" ref="E22:V22" si="1">SUM(E9:E21)</f>
        <v>44</v>
      </c>
      <c r="F22" s="19">
        <f t="shared" si="1"/>
        <v>148</v>
      </c>
      <c r="G22" s="19">
        <f t="shared" si="1"/>
        <v>34</v>
      </c>
      <c r="H22" s="19">
        <f t="shared" si="1"/>
        <v>41</v>
      </c>
      <c r="I22" s="19">
        <f t="shared" si="1"/>
        <v>116</v>
      </c>
      <c r="J22" s="19">
        <f t="shared" si="1"/>
        <v>17</v>
      </c>
      <c r="K22" s="19">
        <f t="shared" si="1"/>
        <v>100</v>
      </c>
      <c r="L22" s="19">
        <f t="shared" si="1"/>
        <v>128</v>
      </c>
      <c r="M22" s="19">
        <f t="shared" si="1"/>
        <v>85</v>
      </c>
      <c r="N22" s="19">
        <f t="shared" si="1"/>
        <v>3</v>
      </c>
      <c r="O22" s="19">
        <f>SUM(O9:O21)</f>
        <v>64</v>
      </c>
      <c r="P22" s="19">
        <f t="shared" si="1"/>
        <v>182</v>
      </c>
      <c r="Q22" s="19">
        <f t="shared" si="1"/>
        <v>64</v>
      </c>
      <c r="R22" s="19">
        <f t="shared" si="1"/>
        <v>2</v>
      </c>
      <c r="S22" s="19">
        <f t="shared" si="1"/>
        <v>43</v>
      </c>
      <c r="T22" s="19">
        <f t="shared" si="1"/>
        <v>31</v>
      </c>
      <c r="U22" s="19">
        <f t="shared" si="1"/>
        <v>144</v>
      </c>
      <c r="V22" s="19">
        <f t="shared" si="1"/>
        <v>47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20" x14ac:dyDescent="0.25">
      <c r="A24" s="8">
        <v>14</v>
      </c>
      <c r="B24" s="22" t="s">
        <v>108</v>
      </c>
      <c r="C24" s="17">
        <f>SUM(D24:V24)</f>
        <v>31</v>
      </c>
      <c r="D24" s="17">
        <f>8+1</f>
        <v>9</v>
      </c>
      <c r="E24" s="17">
        <v>3</v>
      </c>
      <c r="F24" s="17">
        <v>0</v>
      </c>
      <c r="G24" s="17">
        <v>0</v>
      </c>
      <c r="H24" s="17">
        <v>0</v>
      </c>
      <c r="I24" s="17">
        <v>2</v>
      </c>
      <c r="J24" s="17">
        <v>0</v>
      </c>
      <c r="K24" s="17">
        <v>7</v>
      </c>
      <c r="L24" s="17">
        <v>3</v>
      </c>
      <c r="M24" s="17">
        <v>0</v>
      </c>
      <c r="N24" s="17">
        <v>0</v>
      </c>
      <c r="O24" s="17">
        <v>0</v>
      </c>
      <c r="P24" s="17">
        <v>2</v>
      </c>
      <c r="Q24" s="17">
        <v>3</v>
      </c>
      <c r="R24" s="17">
        <v>1</v>
      </c>
      <c r="S24" s="17">
        <v>0</v>
      </c>
      <c r="T24" s="17">
        <v>0</v>
      </c>
      <c r="U24" s="17">
        <v>0</v>
      </c>
      <c r="V24" s="17">
        <v>1</v>
      </c>
    </row>
    <row r="25" spans="1:22" s="15" customFormat="1" ht="13.5" customHeight="1" x14ac:dyDescent="0.25">
      <c r="A25" s="91">
        <v>1</v>
      </c>
      <c r="B25" s="51" t="s">
        <v>27</v>
      </c>
      <c r="C25" s="19">
        <f>SUM(C24)</f>
        <v>31</v>
      </c>
      <c r="D25" s="19">
        <f t="shared" ref="D25:V25" si="2">SUM(D24)</f>
        <v>9</v>
      </c>
      <c r="E25" s="19">
        <f t="shared" si="2"/>
        <v>3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2</v>
      </c>
      <c r="J25" s="19">
        <f t="shared" si="2"/>
        <v>0</v>
      </c>
      <c r="K25" s="19">
        <f t="shared" si="2"/>
        <v>7</v>
      </c>
      <c r="L25" s="19">
        <f t="shared" si="2"/>
        <v>3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2</v>
      </c>
      <c r="Q25" s="19">
        <f t="shared" si="2"/>
        <v>3</v>
      </c>
      <c r="R25" s="19">
        <f t="shared" si="2"/>
        <v>1</v>
      </c>
      <c r="S25" s="19">
        <f t="shared" si="2"/>
        <v>0</v>
      </c>
      <c r="T25" s="19">
        <f t="shared" si="2"/>
        <v>0</v>
      </c>
      <c r="U25" s="19">
        <f t="shared" si="2"/>
        <v>0</v>
      </c>
      <c r="V25" s="19">
        <f t="shared" si="2"/>
        <v>1</v>
      </c>
    </row>
    <row r="26" spans="1:22" ht="15" hidden="1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76.25" hidden="1" customHeight="1" x14ac:dyDescent="0.25">
      <c r="A27" s="8">
        <v>14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hidden="1" x14ac:dyDescent="0.25">
      <c r="A28" s="91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x14ac:dyDescent="0.25">
      <c r="A29" s="8"/>
      <c r="B29" s="116" t="s">
        <v>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ht="45" x14ac:dyDescent="0.25">
      <c r="A30" s="8">
        <v>15</v>
      </c>
      <c r="B30" s="22" t="s">
        <v>109</v>
      </c>
      <c r="C30" s="34">
        <f>SUM(D30:V30)</f>
        <v>0</v>
      </c>
      <c r="D30" s="34">
        <v>0</v>
      </c>
      <c r="E30" s="1" t="s">
        <v>175</v>
      </c>
      <c r="F30" s="1" t="s">
        <v>175</v>
      </c>
      <c r="G30" s="1" t="s">
        <v>175</v>
      </c>
      <c r="H30" s="1" t="s">
        <v>175</v>
      </c>
      <c r="I30" s="1" t="s">
        <v>175</v>
      </c>
      <c r="J30" s="1" t="s">
        <v>175</v>
      </c>
      <c r="K30" s="1" t="s">
        <v>175</v>
      </c>
      <c r="L30" s="1" t="s">
        <v>175</v>
      </c>
      <c r="M30" s="1" t="s">
        <v>175</v>
      </c>
      <c r="N30" s="1" t="s">
        <v>175</v>
      </c>
      <c r="O30" s="1" t="s">
        <v>175</v>
      </c>
      <c r="P30" s="1" t="s">
        <v>175</v>
      </c>
      <c r="Q30" s="1" t="s">
        <v>175</v>
      </c>
      <c r="R30" s="1" t="s">
        <v>175</v>
      </c>
      <c r="S30" s="1" t="s">
        <v>175</v>
      </c>
      <c r="T30" s="1" t="s">
        <v>175</v>
      </c>
      <c r="U30" s="1" t="s">
        <v>175</v>
      </c>
      <c r="V30" s="1" t="s">
        <v>175</v>
      </c>
    </row>
    <row r="31" spans="1:22" ht="135" x14ac:dyDescent="0.25">
      <c r="A31" s="8">
        <v>16</v>
      </c>
      <c r="B31" s="22" t="s">
        <v>110</v>
      </c>
      <c r="C31" s="34">
        <f>SUM(D31:V31)</f>
        <v>0</v>
      </c>
      <c r="D31" s="34">
        <v>0</v>
      </c>
      <c r="E31" s="1" t="s">
        <v>175</v>
      </c>
      <c r="F31" s="1" t="s">
        <v>175</v>
      </c>
      <c r="G31" s="1" t="s">
        <v>175</v>
      </c>
      <c r="H31" s="1" t="s">
        <v>175</v>
      </c>
      <c r="I31" s="1" t="s">
        <v>175</v>
      </c>
      <c r="J31" s="1" t="s">
        <v>175</v>
      </c>
      <c r="K31" s="1" t="s">
        <v>175</v>
      </c>
      <c r="L31" s="1" t="s">
        <v>175</v>
      </c>
      <c r="M31" s="1" t="s">
        <v>175</v>
      </c>
      <c r="N31" s="1" t="s">
        <v>175</v>
      </c>
      <c r="O31" s="1" t="s">
        <v>175</v>
      </c>
      <c r="P31" s="1" t="s">
        <v>175</v>
      </c>
      <c r="Q31" s="1" t="s">
        <v>175</v>
      </c>
      <c r="R31" s="1" t="s">
        <v>175</v>
      </c>
      <c r="S31" s="1" t="s">
        <v>175</v>
      </c>
      <c r="T31" s="1" t="s">
        <v>175</v>
      </c>
      <c r="U31" s="1" t="s">
        <v>175</v>
      </c>
      <c r="V31" s="1" t="s">
        <v>175</v>
      </c>
    </row>
    <row r="32" spans="1:22" ht="105" x14ac:dyDescent="0.25">
      <c r="A32" s="8">
        <v>17</v>
      </c>
      <c r="B32" s="22" t="s">
        <v>111</v>
      </c>
      <c r="C32" s="34">
        <f>SUM(D32:V32)</f>
        <v>0</v>
      </c>
      <c r="D32" s="34">
        <v>0</v>
      </c>
      <c r="E32" s="1" t="s">
        <v>175</v>
      </c>
      <c r="F32" s="1" t="s">
        <v>175</v>
      </c>
      <c r="G32" s="1" t="s">
        <v>175</v>
      </c>
      <c r="H32" s="1" t="s">
        <v>175</v>
      </c>
      <c r="I32" s="1" t="s">
        <v>175</v>
      </c>
      <c r="J32" s="1" t="s">
        <v>175</v>
      </c>
      <c r="K32" s="1" t="s">
        <v>175</v>
      </c>
      <c r="L32" s="1" t="s">
        <v>175</v>
      </c>
      <c r="M32" s="1" t="s">
        <v>175</v>
      </c>
      <c r="N32" s="1" t="s">
        <v>175</v>
      </c>
      <c r="O32" s="1" t="s">
        <v>175</v>
      </c>
      <c r="P32" s="1" t="s">
        <v>175</v>
      </c>
      <c r="Q32" s="1" t="s">
        <v>175</v>
      </c>
      <c r="R32" s="1" t="s">
        <v>175</v>
      </c>
      <c r="S32" s="1" t="s">
        <v>175</v>
      </c>
      <c r="T32" s="1" t="s">
        <v>175</v>
      </c>
      <c r="U32" s="1" t="s">
        <v>175</v>
      </c>
      <c r="V32" s="1" t="s">
        <v>175</v>
      </c>
    </row>
    <row r="33" spans="1:22" ht="30" x14ac:dyDescent="0.25">
      <c r="A33" s="8">
        <v>18</v>
      </c>
      <c r="B33" s="22" t="s">
        <v>112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75" x14ac:dyDescent="0.25">
      <c r="A34" s="8">
        <v>19</v>
      </c>
      <c r="B34" s="22" t="s">
        <v>113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s="15" customFormat="1" x14ac:dyDescent="0.25">
      <c r="A35" s="91">
        <v>5</v>
      </c>
      <c r="B35" s="51" t="s">
        <v>27</v>
      </c>
      <c r="C35" s="19">
        <f t="shared" ref="C35:V35" si="4">SUM(C30:C34)</f>
        <v>0</v>
      </c>
      <c r="D35" s="19">
        <f t="shared" si="4"/>
        <v>0</v>
      </c>
      <c r="E35" s="19">
        <f t="shared" si="4"/>
        <v>0</v>
      </c>
      <c r="F35" s="19">
        <f t="shared" si="4"/>
        <v>0</v>
      </c>
      <c r="G35" s="19">
        <f t="shared" si="4"/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9">
        <f t="shared" si="4"/>
        <v>0</v>
      </c>
      <c r="Q35" s="19">
        <f t="shared" si="4"/>
        <v>0</v>
      </c>
      <c r="R35" s="19">
        <f t="shared" si="4"/>
        <v>0</v>
      </c>
      <c r="S35" s="19">
        <f t="shared" si="4"/>
        <v>0</v>
      </c>
      <c r="T35" s="19">
        <f t="shared" si="4"/>
        <v>0</v>
      </c>
      <c r="U35" s="19">
        <f t="shared" si="4"/>
        <v>0</v>
      </c>
      <c r="V35" s="19">
        <f t="shared" si="4"/>
        <v>0</v>
      </c>
    </row>
    <row r="36" spans="1:22" x14ac:dyDescent="0.25">
      <c r="A36" s="8"/>
      <c r="B36" s="116" t="s">
        <v>23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</row>
    <row r="37" spans="1:22" ht="30" x14ac:dyDescent="0.25">
      <c r="A37" s="8">
        <v>20</v>
      </c>
      <c r="B37" s="21" t="s">
        <v>24</v>
      </c>
      <c r="C37" s="17">
        <f t="shared" ref="C37:C44" si="5">SUM(D37:V37)</f>
        <v>42</v>
      </c>
      <c r="D37" s="17">
        <v>0</v>
      </c>
      <c r="E37" s="17">
        <v>2</v>
      </c>
      <c r="F37" s="17">
        <v>0</v>
      </c>
      <c r="G37" s="17">
        <v>0</v>
      </c>
      <c r="H37" s="17">
        <v>0</v>
      </c>
      <c r="I37" s="17">
        <v>8</v>
      </c>
      <c r="J37" s="17">
        <v>0</v>
      </c>
      <c r="K37" s="17">
        <v>3</v>
      </c>
      <c r="L37" s="17">
        <v>0</v>
      </c>
      <c r="M37" s="17">
        <v>1</v>
      </c>
      <c r="N37" s="17">
        <v>1</v>
      </c>
      <c r="O37" s="17">
        <v>16</v>
      </c>
      <c r="P37" s="17">
        <v>4</v>
      </c>
      <c r="Q37" s="17">
        <v>5</v>
      </c>
      <c r="R37" s="17">
        <v>0</v>
      </c>
      <c r="S37" s="17">
        <v>0</v>
      </c>
      <c r="T37" s="17">
        <v>0</v>
      </c>
      <c r="U37" s="17">
        <v>0</v>
      </c>
      <c r="V37" s="17">
        <v>2</v>
      </c>
    </row>
    <row r="38" spans="1:22" ht="45" x14ac:dyDescent="0.25">
      <c r="A38" s="8">
        <v>21</v>
      </c>
      <c r="B38" s="21" t="s">
        <v>45</v>
      </c>
      <c r="C38" s="17">
        <f t="shared" si="5"/>
        <v>4304</v>
      </c>
      <c r="D38" s="17">
        <f>461+18</f>
        <v>479</v>
      </c>
      <c r="E38" s="17">
        <v>441</v>
      </c>
      <c r="F38" s="17">
        <v>198</v>
      </c>
      <c r="G38" s="17">
        <v>60</v>
      </c>
      <c r="H38" s="17">
        <v>26</v>
      </c>
      <c r="I38" s="17">
        <v>64</v>
      </c>
      <c r="J38" s="17">
        <v>115</v>
      </c>
      <c r="K38" s="17">
        <v>338</v>
      </c>
      <c r="L38" s="17">
        <v>504</v>
      </c>
      <c r="M38" s="17">
        <v>107</v>
      </c>
      <c r="N38" s="17">
        <v>147</v>
      </c>
      <c r="O38" s="17">
        <v>53</v>
      </c>
      <c r="P38" s="17">
        <v>829</v>
      </c>
      <c r="Q38" s="17">
        <v>128</v>
      </c>
      <c r="R38" s="17">
        <v>575</v>
      </c>
      <c r="S38" s="17">
        <v>108</v>
      </c>
      <c r="T38" s="17">
        <v>21</v>
      </c>
      <c r="U38" s="17">
        <v>26</v>
      </c>
      <c r="V38" s="17">
        <v>85</v>
      </c>
    </row>
    <row r="39" spans="1:22" ht="75" x14ac:dyDescent="0.25">
      <c r="A39" s="8">
        <v>22</v>
      </c>
      <c r="B39" s="21" t="s">
        <v>117</v>
      </c>
      <c r="C39" s="17">
        <f t="shared" si="5"/>
        <v>1021</v>
      </c>
      <c r="D39" s="17">
        <f>174+12</f>
        <v>186</v>
      </c>
      <c r="E39" s="17">
        <v>81</v>
      </c>
      <c r="F39" s="17">
        <v>316</v>
      </c>
      <c r="G39" s="17">
        <v>183</v>
      </c>
      <c r="H39" s="17">
        <v>0</v>
      </c>
      <c r="I39" s="17">
        <v>2</v>
      </c>
      <c r="J39" s="17">
        <v>31</v>
      </c>
      <c r="K39" s="17">
        <v>61</v>
      </c>
      <c r="L39" s="17">
        <v>35</v>
      </c>
      <c r="M39" s="17">
        <v>3</v>
      </c>
      <c r="N39" s="17">
        <v>29</v>
      </c>
      <c r="O39" s="17">
        <v>0</v>
      </c>
      <c r="P39" s="17">
        <v>34</v>
      </c>
      <c r="Q39" s="17">
        <v>2</v>
      </c>
      <c r="R39" s="17">
        <v>7</v>
      </c>
      <c r="S39" s="17">
        <v>16</v>
      </c>
      <c r="T39" s="17">
        <v>2</v>
      </c>
      <c r="U39" s="17">
        <v>2</v>
      </c>
      <c r="V39" s="17">
        <v>31</v>
      </c>
    </row>
    <row r="40" spans="1:22" ht="90" x14ac:dyDescent="0.25">
      <c r="A40" s="8">
        <v>23</v>
      </c>
      <c r="B40" s="21" t="s">
        <v>118</v>
      </c>
      <c r="C40" s="17">
        <f t="shared" si="5"/>
        <v>159</v>
      </c>
      <c r="D40" s="17">
        <f>39+2</f>
        <v>41</v>
      </c>
      <c r="E40" s="17">
        <v>2</v>
      </c>
      <c r="F40" s="17">
        <v>8</v>
      </c>
      <c r="G40" s="17">
        <v>4</v>
      </c>
      <c r="H40" s="17">
        <v>0</v>
      </c>
      <c r="I40" s="17">
        <v>0</v>
      </c>
      <c r="J40" s="17">
        <v>0</v>
      </c>
      <c r="K40" s="17">
        <v>34</v>
      </c>
      <c r="L40" s="17">
        <v>53</v>
      </c>
      <c r="M40" s="17">
        <v>17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ht="60" x14ac:dyDescent="0.25">
      <c r="A41" s="8">
        <v>24</v>
      </c>
      <c r="B41" s="21" t="s">
        <v>173</v>
      </c>
      <c r="C41" s="17">
        <f t="shared" si="5"/>
        <v>4204</v>
      </c>
      <c r="D41" s="17">
        <f>509+482</f>
        <v>991</v>
      </c>
      <c r="E41" s="17">
        <v>48</v>
      </c>
      <c r="F41" s="17">
        <v>32</v>
      </c>
      <c r="G41" s="17">
        <v>56</v>
      </c>
      <c r="H41" s="17">
        <v>34</v>
      </c>
      <c r="I41" s="17">
        <v>34</v>
      </c>
      <c r="J41" s="17">
        <f>108+90</f>
        <v>198</v>
      </c>
      <c r="K41" s="17">
        <f>738+802</f>
        <v>1540</v>
      </c>
      <c r="L41" s="17">
        <v>279</v>
      </c>
      <c r="M41" s="17">
        <v>104</v>
      </c>
      <c r="N41" s="17">
        <v>189</v>
      </c>
      <c r="O41" s="17">
        <v>7</v>
      </c>
      <c r="P41" s="17">
        <v>323</v>
      </c>
      <c r="Q41" s="17">
        <v>144</v>
      </c>
      <c r="R41" s="17">
        <v>31</v>
      </c>
      <c r="S41" s="17">
        <v>63</v>
      </c>
      <c r="T41" s="17">
        <v>51</v>
      </c>
      <c r="U41" s="17">
        <v>9</v>
      </c>
      <c r="V41" s="17">
        <v>71</v>
      </c>
    </row>
    <row r="42" spans="1:22" ht="60" x14ac:dyDescent="0.25">
      <c r="A42" s="8">
        <v>25</v>
      </c>
      <c r="B42" s="21" t="s">
        <v>114</v>
      </c>
      <c r="C42" s="17">
        <f t="shared" si="5"/>
        <v>2623</v>
      </c>
      <c r="D42" s="17">
        <v>254</v>
      </c>
      <c r="E42" s="17">
        <v>43</v>
      </c>
      <c r="F42" s="17">
        <v>41</v>
      </c>
      <c r="G42" s="17">
        <v>36</v>
      </c>
      <c r="H42" s="17">
        <v>33</v>
      </c>
      <c r="I42" s="17">
        <f>17+8</f>
        <v>25</v>
      </c>
      <c r="J42" s="17">
        <f>79</f>
        <v>79</v>
      </c>
      <c r="K42" s="17">
        <f>274+200</f>
        <v>474</v>
      </c>
      <c r="L42" s="17">
        <f>232+100</f>
        <v>332</v>
      </c>
      <c r="M42" s="17">
        <f>256+100</f>
        <v>356</v>
      </c>
      <c r="N42" s="17">
        <f>182+100</f>
        <v>282</v>
      </c>
      <c r="O42" s="17">
        <v>5</v>
      </c>
      <c r="P42" s="17">
        <v>305</v>
      </c>
      <c r="Q42" s="17">
        <v>46</v>
      </c>
      <c r="R42" s="17">
        <v>150</v>
      </c>
      <c r="S42" s="17">
        <v>69</v>
      </c>
      <c r="T42" s="17">
        <v>42</v>
      </c>
      <c r="U42" s="17">
        <v>19</v>
      </c>
      <c r="V42" s="17">
        <v>32</v>
      </c>
    </row>
    <row r="43" spans="1:22" ht="105" x14ac:dyDescent="0.25">
      <c r="A43" s="8">
        <v>26</v>
      </c>
      <c r="B43" s="21" t="s">
        <v>115</v>
      </c>
      <c r="C43" s="17">
        <f t="shared" si="5"/>
        <v>4999</v>
      </c>
      <c r="D43" s="17">
        <f>1060+53</f>
        <v>1113</v>
      </c>
      <c r="E43" s="17">
        <v>205</v>
      </c>
      <c r="F43" s="17">
        <v>0</v>
      </c>
      <c r="G43" s="17">
        <v>66</v>
      </c>
      <c r="H43" s="17">
        <v>89</v>
      </c>
      <c r="I43" s="17">
        <v>199</v>
      </c>
      <c r="J43" s="17">
        <v>177</v>
      </c>
      <c r="K43" s="17">
        <v>1007</v>
      </c>
      <c r="L43" s="17">
        <v>524</v>
      </c>
      <c r="M43" s="17">
        <v>282</v>
      </c>
      <c r="N43" s="17">
        <v>219</v>
      </c>
      <c r="O43" s="17">
        <v>5</v>
      </c>
      <c r="P43" s="17">
        <v>346</v>
      </c>
      <c r="Q43" s="17">
        <v>377</v>
      </c>
      <c r="R43" s="17">
        <v>57</v>
      </c>
      <c r="S43" s="17">
        <v>163</v>
      </c>
      <c r="T43" s="17">
        <v>21</v>
      </c>
      <c r="U43" s="17">
        <v>37</v>
      </c>
      <c r="V43" s="17">
        <v>112</v>
      </c>
    </row>
    <row r="44" spans="1:22" ht="90" x14ac:dyDescent="0.25">
      <c r="A44" s="8">
        <v>27</v>
      </c>
      <c r="B44" s="21" t="s">
        <v>116</v>
      </c>
      <c r="C44" s="17">
        <f t="shared" si="5"/>
        <v>699</v>
      </c>
      <c r="D44" s="17">
        <f>243+17</f>
        <v>260</v>
      </c>
      <c r="E44" s="17">
        <v>6</v>
      </c>
      <c r="F44" s="17">
        <v>0</v>
      </c>
      <c r="G44" s="17">
        <v>0</v>
      </c>
      <c r="H44" s="17">
        <v>13</v>
      </c>
      <c r="I44" s="17">
        <v>18</v>
      </c>
      <c r="J44" s="17">
        <v>37</v>
      </c>
      <c r="K44" s="17">
        <v>199</v>
      </c>
      <c r="L44" s="17">
        <v>4</v>
      </c>
      <c r="M44" s="17">
        <v>4</v>
      </c>
      <c r="N44" s="17">
        <v>5</v>
      </c>
      <c r="O44" s="17">
        <v>0</v>
      </c>
      <c r="P44" s="17">
        <v>128</v>
      </c>
      <c r="Q44" s="17">
        <v>10</v>
      </c>
      <c r="R44" s="17">
        <v>2</v>
      </c>
      <c r="S44" s="17">
        <v>5</v>
      </c>
      <c r="T44" s="17">
        <v>3</v>
      </c>
      <c r="U44" s="17">
        <v>0</v>
      </c>
      <c r="V44" s="17">
        <v>5</v>
      </c>
    </row>
    <row r="45" spans="1:22" s="15" customFormat="1" x14ac:dyDescent="0.25">
      <c r="A45" s="91">
        <v>8</v>
      </c>
      <c r="B45" s="51" t="s">
        <v>27</v>
      </c>
      <c r="C45" s="20">
        <f t="shared" ref="C45:V45" si="6">SUM(C37:C44)</f>
        <v>18051</v>
      </c>
      <c r="D45" s="20">
        <f t="shared" si="6"/>
        <v>3324</v>
      </c>
      <c r="E45" s="20">
        <f t="shared" si="6"/>
        <v>828</v>
      </c>
      <c r="F45" s="20">
        <f t="shared" si="6"/>
        <v>595</v>
      </c>
      <c r="G45" s="20">
        <f t="shared" si="6"/>
        <v>405</v>
      </c>
      <c r="H45" s="20">
        <f t="shared" si="6"/>
        <v>195</v>
      </c>
      <c r="I45" s="20">
        <f t="shared" si="6"/>
        <v>350</v>
      </c>
      <c r="J45" s="20">
        <f t="shared" si="6"/>
        <v>637</v>
      </c>
      <c r="K45" s="20">
        <f t="shared" si="6"/>
        <v>3656</v>
      </c>
      <c r="L45" s="20">
        <f t="shared" si="6"/>
        <v>1731</v>
      </c>
      <c r="M45" s="20">
        <f t="shared" si="6"/>
        <v>874</v>
      </c>
      <c r="N45" s="20">
        <f t="shared" si="6"/>
        <v>872</v>
      </c>
      <c r="O45" s="20">
        <f t="shared" si="6"/>
        <v>86</v>
      </c>
      <c r="P45" s="20">
        <f t="shared" si="6"/>
        <v>1969</v>
      </c>
      <c r="Q45" s="20">
        <f t="shared" si="6"/>
        <v>712</v>
      </c>
      <c r="R45" s="20">
        <f t="shared" si="6"/>
        <v>822</v>
      </c>
      <c r="S45" s="20">
        <f t="shared" si="6"/>
        <v>424</v>
      </c>
      <c r="T45" s="20">
        <f t="shared" si="6"/>
        <v>140</v>
      </c>
      <c r="U45" s="20">
        <f t="shared" si="6"/>
        <v>93</v>
      </c>
      <c r="V45" s="20">
        <f t="shared" si="6"/>
        <v>338</v>
      </c>
    </row>
    <row r="46" spans="1:22" x14ac:dyDescent="0.25">
      <c r="A46" s="8"/>
      <c r="B46" s="116" t="s">
        <v>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</row>
    <row r="47" spans="1:22" ht="30" x14ac:dyDescent="0.25">
      <c r="A47" s="8">
        <v>28</v>
      </c>
      <c r="B47" s="52" t="s">
        <v>37</v>
      </c>
      <c r="C47" s="17">
        <f>SUM(D47:V47)</f>
        <v>47</v>
      </c>
      <c r="D47" s="17">
        <v>2</v>
      </c>
      <c r="E47" s="17">
        <v>1</v>
      </c>
      <c r="F47" s="17">
        <v>0</v>
      </c>
      <c r="G47" s="17">
        <v>0</v>
      </c>
      <c r="H47" s="17">
        <v>3</v>
      </c>
      <c r="I47" s="17">
        <v>0</v>
      </c>
      <c r="J47" s="17">
        <v>12</v>
      </c>
      <c r="K47" s="17">
        <v>16</v>
      </c>
      <c r="L47" s="17">
        <v>0</v>
      </c>
      <c r="M47" s="17">
        <v>0</v>
      </c>
      <c r="N47" s="17">
        <v>1</v>
      </c>
      <c r="O47" s="17">
        <v>0</v>
      </c>
      <c r="P47" s="17">
        <v>10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7">
        <v>0</v>
      </c>
    </row>
    <row r="48" spans="1:22" ht="60" x14ac:dyDescent="0.25">
      <c r="A48" s="8">
        <v>29</v>
      </c>
      <c r="B48" s="21" t="s">
        <v>119</v>
      </c>
      <c r="C48" s="17">
        <f>SUM(D48:V48)</f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</row>
    <row r="49" spans="1:22" ht="60" x14ac:dyDescent="0.25">
      <c r="A49" s="8">
        <v>30</v>
      </c>
      <c r="B49" s="21" t="s">
        <v>120</v>
      </c>
      <c r="C49" s="17">
        <f>SUM(D49:V49)</f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</row>
    <row r="50" spans="1:22" s="15" customFormat="1" x14ac:dyDescent="0.25">
      <c r="A50" s="91">
        <v>3</v>
      </c>
      <c r="B50" s="51" t="s">
        <v>27</v>
      </c>
      <c r="C50" s="19">
        <f t="shared" ref="C50:V50" si="7">SUM(C47:C49)</f>
        <v>47</v>
      </c>
      <c r="D50" s="19">
        <f t="shared" si="7"/>
        <v>2</v>
      </c>
      <c r="E50" s="19">
        <f t="shared" si="7"/>
        <v>1</v>
      </c>
      <c r="F50" s="19">
        <f t="shared" si="7"/>
        <v>0</v>
      </c>
      <c r="G50" s="19">
        <f t="shared" si="7"/>
        <v>0</v>
      </c>
      <c r="H50" s="19">
        <f t="shared" si="7"/>
        <v>3</v>
      </c>
      <c r="I50" s="19">
        <f t="shared" si="7"/>
        <v>0</v>
      </c>
      <c r="J50" s="19">
        <f t="shared" si="7"/>
        <v>12</v>
      </c>
      <c r="K50" s="19">
        <f t="shared" si="7"/>
        <v>16</v>
      </c>
      <c r="L50" s="19">
        <f t="shared" si="7"/>
        <v>0</v>
      </c>
      <c r="M50" s="19">
        <f t="shared" si="7"/>
        <v>0</v>
      </c>
      <c r="N50" s="19">
        <f t="shared" si="7"/>
        <v>1</v>
      </c>
      <c r="O50" s="19">
        <f t="shared" si="7"/>
        <v>0</v>
      </c>
      <c r="P50" s="19">
        <f t="shared" si="7"/>
        <v>10</v>
      </c>
      <c r="Q50" s="19">
        <f t="shared" si="7"/>
        <v>0</v>
      </c>
      <c r="R50" s="19">
        <f t="shared" si="7"/>
        <v>2</v>
      </c>
      <c r="S50" s="19">
        <f t="shared" si="7"/>
        <v>0</v>
      </c>
      <c r="T50" s="19">
        <f t="shared" si="7"/>
        <v>0</v>
      </c>
      <c r="U50" s="19">
        <f t="shared" si="7"/>
        <v>0</v>
      </c>
      <c r="V50" s="19">
        <f t="shared" si="7"/>
        <v>0</v>
      </c>
    </row>
    <row r="51" spans="1:22" x14ac:dyDescent="0.25">
      <c r="A51" s="8"/>
      <c r="B51" s="116" t="s">
        <v>51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</row>
    <row r="52" spans="1:22" ht="60" x14ac:dyDescent="0.25">
      <c r="A52" s="8">
        <v>31</v>
      </c>
      <c r="B52" s="22" t="s">
        <v>121</v>
      </c>
      <c r="C52" s="17">
        <f>SUM(D52:V52)</f>
        <v>16642</v>
      </c>
      <c r="D52" s="17">
        <f>2419+115</f>
        <v>2534</v>
      </c>
      <c r="E52" s="17">
        <v>766</v>
      </c>
      <c r="F52" s="17">
        <v>353</v>
      </c>
      <c r="G52" s="17">
        <v>63</v>
      </c>
      <c r="H52" s="17">
        <v>231</v>
      </c>
      <c r="I52" s="17">
        <v>345</v>
      </c>
      <c r="J52" s="17">
        <v>1291</v>
      </c>
      <c r="K52" s="17">
        <v>2470</v>
      </c>
      <c r="L52" s="17">
        <v>1223</v>
      </c>
      <c r="M52" s="17">
        <v>299</v>
      </c>
      <c r="N52" s="17">
        <v>601</v>
      </c>
      <c r="O52" s="17">
        <v>127</v>
      </c>
      <c r="P52" s="17">
        <v>1610</v>
      </c>
      <c r="Q52" s="17">
        <v>1145</v>
      </c>
      <c r="R52" s="17">
        <v>1262</v>
      </c>
      <c r="S52" s="17">
        <v>1733</v>
      </c>
      <c r="T52" s="17">
        <v>127</v>
      </c>
      <c r="U52" s="17">
        <v>278</v>
      </c>
      <c r="V52" s="17">
        <v>184</v>
      </c>
    </row>
    <row r="53" spans="1:22" ht="45" x14ac:dyDescent="0.25">
      <c r="A53" s="8">
        <v>32</v>
      </c>
      <c r="B53" s="22" t="s">
        <v>122</v>
      </c>
      <c r="C53" s="17">
        <f>SUM(D53:V53)</f>
        <v>8329</v>
      </c>
      <c r="D53" s="17">
        <f>773+31</f>
        <v>804</v>
      </c>
      <c r="E53" s="17">
        <v>524</v>
      </c>
      <c r="F53" s="17">
        <v>829</v>
      </c>
      <c r="G53" s="17">
        <v>76</v>
      </c>
      <c r="H53" s="17">
        <v>12</v>
      </c>
      <c r="I53" s="17">
        <v>20</v>
      </c>
      <c r="J53" s="17">
        <v>814</v>
      </c>
      <c r="K53" s="17">
        <v>1487</v>
      </c>
      <c r="L53" s="17">
        <v>1116</v>
      </c>
      <c r="M53" s="17">
        <v>225</v>
      </c>
      <c r="N53" s="17">
        <v>132</v>
      </c>
      <c r="O53" s="17">
        <v>55</v>
      </c>
      <c r="P53" s="17">
        <v>770</v>
      </c>
      <c r="Q53" s="17">
        <v>562</v>
      </c>
      <c r="R53" s="17">
        <v>297</v>
      </c>
      <c r="S53" s="17">
        <v>393</v>
      </c>
      <c r="T53" s="17">
        <v>13</v>
      </c>
      <c r="U53" s="17">
        <v>139</v>
      </c>
      <c r="V53" s="17">
        <v>61</v>
      </c>
    </row>
    <row r="54" spans="1:22" ht="165" x14ac:dyDescent="0.25">
      <c r="A54" s="8">
        <v>33</v>
      </c>
      <c r="B54" s="14" t="s">
        <v>124</v>
      </c>
      <c r="C54" s="17">
        <f>SUM(D54:V54)</f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1</v>
      </c>
      <c r="V54" s="17">
        <v>0</v>
      </c>
    </row>
    <row r="55" spans="1:22" s="15" customFormat="1" x14ac:dyDescent="0.25">
      <c r="A55" s="91">
        <v>3</v>
      </c>
      <c r="B55" s="51" t="s">
        <v>27</v>
      </c>
      <c r="C55" s="20">
        <f>SUM(C52:C54)</f>
        <v>24972</v>
      </c>
      <c r="D55" s="20">
        <f t="shared" ref="D55:V55" si="8">SUM(D52:D54)</f>
        <v>3338</v>
      </c>
      <c r="E55" s="20">
        <f t="shared" si="8"/>
        <v>1290</v>
      </c>
      <c r="F55" s="20">
        <f t="shared" si="8"/>
        <v>1182</v>
      </c>
      <c r="G55" s="20">
        <f t="shared" si="8"/>
        <v>139</v>
      </c>
      <c r="H55" s="20">
        <f t="shared" si="8"/>
        <v>243</v>
      </c>
      <c r="I55" s="20">
        <f t="shared" si="8"/>
        <v>365</v>
      </c>
      <c r="J55" s="20">
        <f t="shared" si="8"/>
        <v>2105</v>
      </c>
      <c r="K55" s="20">
        <f t="shared" si="8"/>
        <v>3957</v>
      </c>
      <c r="L55" s="20">
        <f t="shared" si="8"/>
        <v>2339</v>
      </c>
      <c r="M55" s="20">
        <f t="shared" si="8"/>
        <v>524</v>
      </c>
      <c r="N55" s="20">
        <f t="shared" si="8"/>
        <v>733</v>
      </c>
      <c r="O55" s="20">
        <f t="shared" si="8"/>
        <v>182</v>
      </c>
      <c r="P55" s="20">
        <f t="shared" si="8"/>
        <v>2380</v>
      </c>
      <c r="Q55" s="20">
        <f t="shared" si="8"/>
        <v>1707</v>
      </c>
      <c r="R55" s="20">
        <f t="shared" si="8"/>
        <v>1559</v>
      </c>
      <c r="S55" s="20">
        <f t="shared" si="8"/>
        <v>2126</v>
      </c>
      <c r="T55" s="20">
        <f t="shared" si="8"/>
        <v>140</v>
      </c>
      <c r="U55" s="20">
        <f t="shared" si="8"/>
        <v>418</v>
      </c>
      <c r="V55" s="20">
        <f t="shared" si="8"/>
        <v>245</v>
      </c>
    </row>
    <row r="56" spans="1:22" x14ac:dyDescent="0.25">
      <c r="A56" s="8"/>
      <c r="B56" s="116" t="s">
        <v>42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2" ht="45" x14ac:dyDescent="0.25">
      <c r="A57" s="8">
        <v>34</v>
      </c>
      <c r="B57" s="22" t="s">
        <v>123</v>
      </c>
      <c r="C57" s="17">
        <f>SUM(D57:V57)</f>
        <v>10</v>
      </c>
      <c r="D57" s="17">
        <v>2</v>
      </c>
      <c r="E57" s="17">
        <v>1</v>
      </c>
      <c r="F57" s="17">
        <v>1</v>
      </c>
      <c r="G57" s="17">
        <v>0</v>
      </c>
      <c r="H57" s="17">
        <v>0</v>
      </c>
      <c r="I57" s="17">
        <v>0</v>
      </c>
      <c r="J57" s="17">
        <v>1</v>
      </c>
      <c r="K57" s="17"/>
      <c r="L57" s="17">
        <v>0</v>
      </c>
      <c r="M57" s="17">
        <v>0</v>
      </c>
      <c r="N57" s="17">
        <v>2</v>
      </c>
      <c r="O57" s="17">
        <v>0</v>
      </c>
      <c r="P57" s="17">
        <v>1</v>
      </c>
      <c r="Q57" s="17">
        <v>0</v>
      </c>
      <c r="R57" s="17">
        <v>0</v>
      </c>
      <c r="S57" s="17">
        <v>2</v>
      </c>
      <c r="T57" s="17">
        <v>0</v>
      </c>
      <c r="U57" s="17">
        <v>0</v>
      </c>
      <c r="V57" s="17">
        <v>0</v>
      </c>
    </row>
    <row r="58" spans="1:22" s="15" customFormat="1" x14ac:dyDescent="0.25">
      <c r="A58" s="91">
        <v>1</v>
      </c>
      <c r="B58" s="51" t="s">
        <v>27</v>
      </c>
      <c r="C58" s="19">
        <f>SUM(C57)</f>
        <v>10</v>
      </c>
      <c r="D58" s="19">
        <f t="shared" ref="D58:V58" si="9">SUM(D57)</f>
        <v>2</v>
      </c>
      <c r="E58" s="19">
        <f t="shared" si="9"/>
        <v>1</v>
      </c>
      <c r="F58" s="19">
        <f t="shared" si="9"/>
        <v>1</v>
      </c>
      <c r="G58" s="19">
        <f t="shared" si="9"/>
        <v>0</v>
      </c>
      <c r="H58" s="19">
        <f t="shared" si="9"/>
        <v>0</v>
      </c>
      <c r="I58" s="19">
        <f t="shared" si="9"/>
        <v>0</v>
      </c>
      <c r="J58" s="19">
        <f t="shared" si="9"/>
        <v>1</v>
      </c>
      <c r="K58" s="19">
        <f t="shared" si="9"/>
        <v>0</v>
      </c>
      <c r="L58" s="19">
        <f t="shared" si="9"/>
        <v>0</v>
      </c>
      <c r="M58" s="19">
        <f t="shared" si="9"/>
        <v>0</v>
      </c>
      <c r="N58" s="19">
        <f t="shared" si="9"/>
        <v>2</v>
      </c>
      <c r="O58" s="19">
        <f t="shared" si="9"/>
        <v>0</v>
      </c>
      <c r="P58" s="19">
        <f t="shared" si="9"/>
        <v>1</v>
      </c>
      <c r="Q58" s="19">
        <f t="shared" si="9"/>
        <v>0</v>
      </c>
      <c r="R58" s="19">
        <f t="shared" si="9"/>
        <v>0</v>
      </c>
      <c r="S58" s="19">
        <f t="shared" si="9"/>
        <v>2</v>
      </c>
      <c r="T58" s="19">
        <f t="shared" si="9"/>
        <v>0</v>
      </c>
      <c r="U58" s="19">
        <f t="shared" si="9"/>
        <v>0</v>
      </c>
      <c r="V58" s="19">
        <f t="shared" si="9"/>
        <v>0</v>
      </c>
    </row>
    <row r="59" spans="1:22" x14ac:dyDescent="0.25">
      <c r="A59" s="8"/>
      <c r="B59" s="116" t="s">
        <v>25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2" ht="60" x14ac:dyDescent="0.25">
      <c r="A60" s="8">
        <v>35</v>
      </c>
      <c r="B60" s="11" t="s">
        <v>189</v>
      </c>
      <c r="C60" s="17">
        <f>SUM(D60:V60)</f>
        <v>2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1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1</v>
      </c>
      <c r="T60" s="34">
        <v>0</v>
      </c>
      <c r="U60" s="34">
        <f>2-2</f>
        <v>0</v>
      </c>
      <c r="V60" s="34">
        <v>0</v>
      </c>
    </row>
    <row r="61" spans="1:22" s="15" customFormat="1" x14ac:dyDescent="0.25">
      <c r="A61" s="91">
        <v>1</v>
      </c>
      <c r="B61" s="51" t="s">
        <v>27</v>
      </c>
      <c r="C61" s="89">
        <f t="shared" ref="C61:V61" si="10">SUM(C60:C60)</f>
        <v>2</v>
      </c>
      <c r="D61" s="89">
        <f t="shared" si="10"/>
        <v>0</v>
      </c>
      <c r="E61" s="89">
        <f t="shared" si="10"/>
        <v>0</v>
      </c>
      <c r="F61" s="89">
        <f t="shared" si="10"/>
        <v>0</v>
      </c>
      <c r="G61" s="89">
        <f t="shared" si="10"/>
        <v>0</v>
      </c>
      <c r="H61" s="89">
        <f t="shared" si="10"/>
        <v>0</v>
      </c>
      <c r="I61" s="89">
        <f t="shared" si="10"/>
        <v>0</v>
      </c>
      <c r="J61" s="89">
        <f t="shared" si="10"/>
        <v>0</v>
      </c>
      <c r="K61" s="89">
        <f t="shared" si="10"/>
        <v>0</v>
      </c>
      <c r="L61" s="89">
        <f t="shared" si="10"/>
        <v>1</v>
      </c>
      <c r="M61" s="89">
        <f t="shared" si="10"/>
        <v>0</v>
      </c>
      <c r="N61" s="89">
        <f t="shared" si="10"/>
        <v>0</v>
      </c>
      <c r="O61" s="89">
        <f t="shared" si="10"/>
        <v>0</v>
      </c>
      <c r="P61" s="89">
        <f t="shared" si="10"/>
        <v>0</v>
      </c>
      <c r="Q61" s="89">
        <f t="shared" si="10"/>
        <v>0</v>
      </c>
      <c r="R61" s="89">
        <f t="shared" si="10"/>
        <v>0</v>
      </c>
      <c r="S61" s="89">
        <f t="shared" si="10"/>
        <v>1</v>
      </c>
      <c r="T61" s="89">
        <f t="shared" si="10"/>
        <v>0</v>
      </c>
      <c r="U61" s="89">
        <f t="shared" si="10"/>
        <v>0</v>
      </c>
      <c r="V61" s="89">
        <f t="shared" si="10"/>
        <v>0</v>
      </c>
    </row>
    <row r="62" spans="1:22" s="15" customFormat="1" x14ac:dyDescent="0.25">
      <c r="A62" s="91"/>
      <c r="B62" s="51" t="s">
        <v>29</v>
      </c>
      <c r="C62" s="89">
        <f t="shared" ref="C62:V62" si="11">C61+C58+C55+C50+C45+C35+C25+C22</f>
        <v>44467</v>
      </c>
      <c r="D62" s="89">
        <f t="shared" si="11"/>
        <v>6736</v>
      </c>
      <c r="E62" s="89">
        <f t="shared" si="11"/>
        <v>2167</v>
      </c>
      <c r="F62" s="89">
        <f t="shared" si="11"/>
        <v>1926</v>
      </c>
      <c r="G62" s="89">
        <f t="shared" si="11"/>
        <v>578</v>
      </c>
      <c r="H62" s="89">
        <f t="shared" si="11"/>
        <v>482</v>
      </c>
      <c r="I62" s="89">
        <f t="shared" si="11"/>
        <v>833</v>
      </c>
      <c r="J62" s="89">
        <f t="shared" si="11"/>
        <v>2772</v>
      </c>
      <c r="K62" s="89">
        <f t="shared" si="11"/>
        <v>7736</v>
      </c>
      <c r="L62" s="89">
        <f t="shared" si="11"/>
        <v>4202</v>
      </c>
      <c r="M62" s="89">
        <f t="shared" si="11"/>
        <v>1483</v>
      </c>
      <c r="N62" s="89">
        <f t="shared" si="11"/>
        <v>1611</v>
      </c>
      <c r="O62" s="89">
        <f t="shared" si="11"/>
        <v>332</v>
      </c>
      <c r="P62" s="89">
        <f t="shared" si="11"/>
        <v>4544</v>
      </c>
      <c r="Q62" s="89">
        <f t="shared" si="11"/>
        <v>2486</v>
      </c>
      <c r="R62" s="89">
        <f t="shared" si="11"/>
        <v>2386</v>
      </c>
      <c r="S62" s="89">
        <f t="shared" si="11"/>
        <v>2596</v>
      </c>
      <c r="T62" s="89">
        <f t="shared" si="11"/>
        <v>311</v>
      </c>
      <c r="U62" s="89">
        <f t="shared" si="11"/>
        <v>655</v>
      </c>
      <c r="V62" s="89">
        <f t="shared" si="11"/>
        <v>631</v>
      </c>
    </row>
    <row r="63" spans="1:22" x14ac:dyDescent="0.25">
      <c r="A63" s="8"/>
      <c r="B63" s="114" t="s">
        <v>4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x14ac:dyDescent="0.25">
      <c r="A64" s="8"/>
      <c r="B64" s="124" t="s">
        <v>126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</row>
    <row r="65" spans="1:22" ht="75" x14ac:dyDescent="0.25">
      <c r="A65" s="8">
        <v>36</v>
      </c>
      <c r="B65" s="14" t="s">
        <v>128</v>
      </c>
      <c r="C65" s="17">
        <f t="shared" ref="C65:C77" si="12">SUM(D65:V65)</f>
        <v>2</v>
      </c>
      <c r="D65" s="17">
        <v>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1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</row>
    <row r="66" spans="1:22" ht="90" x14ac:dyDescent="0.25">
      <c r="A66" s="8">
        <v>37</v>
      </c>
      <c r="B66" s="14" t="s">
        <v>21</v>
      </c>
      <c r="C66" s="17">
        <f t="shared" si="12"/>
        <v>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1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</row>
    <row r="67" spans="1:22" ht="30" x14ac:dyDescent="0.25">
      <c r="A67" s="8">
        <v>38</v>
      </c>
      <c r="B67" s="14" t="s">
        <v>129</v>
      </c>
      <c r="C67" s="17">
        <f t="shared" si="12"/>
        <v>31</v>
      </c>
      <c r="D67" s="17">
        <v>28</v>
      </c>
      <c r="E67" s="17">
        <v>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7">
        <v>0</v>
      </c>
    </row>
    <row r="68" spans="1:22" ht="90" x14ac:dyDescent="0.25">
      <c r="A68" s="8">
        <v>39</v>
      </c>
      <c r="B68" s="14" t="s">
        <v>130</v>
      </c>
      <c r="C68" s="17">
        <f t="shared" si="12"/>
        <v>79</v>
      </c>
      <c r="D68" s="17">
        <v>36</v>
      </c>
      <c r="E68" s="17">
        <v>1</v>
      </c>
      <c r="F68" s="17">
        <v>0</v>
      </c>
      <c r="G68" s="17">
        <v>0</v>
      </c>
      <c r="H68" s="17">
        <v>0</v>
      </c>
      <c r="I68" s="17">
        <v>0</v>
      </c>
      <c r="J68" s="17">
        <v>1</v>
      </c>
      <c r="K68" s="17">
        <v>0</v>
      </c>
      <c r="L68" s="17">
        <v>0</v>
      </c>
      <c r="M68" s="17">
        <v>0</v>
      </c>
      <c r="N68" s="17">
        <v>0</v>
      </c>
      <c r="O68" s="17">
        <v>2</v>
      </c>
      <c r="P68" s="17">
        <v>2</v>
      </c>
      <c r="Q68" s="17">
        <v>0</v>
      </c>
      <c r="R68" s="17">
        <v>37</v>
      </c>
      <c r="S68" s="17">
        <v>0</v>
      </c>
      <c r="T68" s="17">
        <v>0</v>
      </c>
      <c r="U68" s="17">
        <v>0</v>
      </c>
      <c r="V68" s="17">
        <v>0</v>
      </c>
    </row>
    <row r="69" spans="1:22" ht="30" x14ac:dyDescent="0.25">
      <c r="A69" s="8">
        <v>40</v>
      </c>
      <c r="B69" s="14" t="s">
        <v>131</v>
      </c>
      <c r="C69" s="17">
        <f t="shared" si="12"/>
        <v>26</v>
      </c>
      <c r="D69" s="17">
        <v>21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1</v>
      </c>
      <c r="L69" s="17">
        <v>0</v>
      </c>
      <c r="M69" s="17">
        <v>0</v>
      </c>
      <c r="N69" s="17">
        <v>0</v>
      </c>
      <c r="O69" s="17">
        <v>0</v>
      </c>
      <c r="P69" s="17">
        <v>3</v>
      </c>
      <c r="Q69" s="17">
        <v>0</v>
      </c>
      <c r="R69" s="17">
        <v>1</v>
      </c>
      <c r="S69" s="17">
        <v>0</v>
      </c>
      <c r="T69" s="17">
        <v>0</v>
      </c>
      <c r="U69" s="17">
        <v>0</v>
      </c>
      <c r="V69" s="17">
        <v>0</v>
      </c>
    </row>
    <row r="70" spans="1:22" ht="30" x14ac:dyDescent="0.25">
      <c r="A70" s="8">
        <v>41</v>
      </c>
      <c r="B70" s="14" t="s">
        <v>68</v>
      </c>
      <c r="C70" s="17">
        <f t="shared" si="12"/>
        <v>36</v>
      </c>
      <c r="D70" s="17">
        <v>20</v>
      </c>
      <c r="E70" s="17">
        <v>1</v>
      </c>
      <c r="F70" s="17">
        <v>0</v>
      </c>
      <c r="G70" s="17">
        <v>0</v>
      </c>
      <c r="H70" s="17">
        <v>0</v>
      </c>
      <c r="I70" s="17">
        <v>0</v>
      </c>
      <c r="J70" s="17">
        <v>1</v>
      </c>
      <c r="K70" s="17">
        <v>5</v>
      </c>
      <c r="L70" s="17">
        <v>0</v>
      </c>
      <c r="M70" s="17">
        <v>0</v>
      </c>
      <c r="N70" s="17">
        <v>0</v>
      </c>
      <c r="O70" s="17">
        <v>1</v>
      </c>
      <c r="P70" s="17">
        <v>1</v>
      </c>
      <c r="Q70" s="17">
        <v>0</v>
      </c>
      <c r="R70" s="17">
        <v>7</v>
      </c>
      <c r="S70" s="17">
        <v>0</v>
      </c>
      <c r="T70" s="17">
        <v>0</v>
      </c>
      <c r="U70" s="17">
        <v>0</v>
      </c>
      <c r="V70" s="17">
        <v>0</v>
      </c>
    </row>
    <row r="71" spans="1:22" ht="45" x14ac:dyDescent="0.25">
      <c r="A71" s="8">
        <v>42</v>
      </c>
      <c r="B71" s="14" t="s">
        <v>133</v>
      </c>
      <c r="C71" s="17">
        <f t="shared" si="12"/>
        <v>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1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</row>
    <row r="72" spans="1:22" ht="45" x14ac:dyDescent="0.25">
      <c r="A72" s="8">
        <v>43</v>
      </c>
      <c r="B72" s="14" t="s">
        <v>134</v>
      </c>
      <c r="C72" s="17">
        <f t="shared" si="12"/>
        <v>4</v>
      </c>
      <c r="D72" s="17">
        <v>2</v>
      </c>
      <c r="E72" s="17">
        <v>2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</row>
    <row r="73" spans="1:22" ht="45" x14ac:dyDescent="0.25">
      <c r="A73" s="8">
        <v>44</v>
      </c>
      <c r="B73" s="14" t="s">
        <v>135</v>
      </c>
      <c r="C73" s="17">
        <f t="shared" si="12"/>
        <v>77</v>
      </c>
      <c r="D73" s="17">
        <v>36</v>
      </c>
      <c r="E73" s="17">
        <v>1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2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38</v>
      </c>
      <c r="S73" s="17">
        <v>0</v>
      </c>
      <c r="T73" s="17">
        <v>0</v>
      </c>
      <c r="U73" s="17">
        <v>0</v>
      </c>
      <c r="V73" s="17">
        <v>0</v>
      </c>
    </row>
    <row r="74" spans="1:22" ht="60" x14ac:dyDescent="0.25">
      <c r="A74" s="8">
        <v>45</v>
      </c>
      <c r="B74" s="14" t="s">
        <v>10</v>
      </c>
      <c r="C74" s="17">
        <f t="shared" si="12"/>
        <v>1</v>
      </c>
      <c r="D74" s="17">
        <v>1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30" x14ac:dyDescent="0.25">
      <c r="A75" s="8">
        <v>46</v>
      </c>
      <c r="B75" s="14" t="s">
        <v>136</v>
      </c>
      <c r="C75" s="17">
        <f t="shared" si="12"/>
        <v>14</v>
      </c>
      <c r="D75" s="17">
        <v>2</v>
      </c>
      <c r="E75" s="17">
        <v>0</v>
      </c>
      <c r="F75" s="17">
        <v>1</v>
      </c>
      <c r="G75" s="17">
        <v>0</v>
      </c>
      <c r="H75" s="17">
        <v>0</v>
      </c>
      <c r="I75" s="17">
        <v>0</v>
      </c>
      <c r="J75" s="17">
        <v>4</v>
      </c>
      <c r="K75" s="17">
        <v>0</v>
      </c>
      <c r="L75" s="17">
        <v>0</v>
      </c>
      <c r="M75" s="17">
        <v>1</v>
      </c>
      <c r="N75" s="17">
        <v>0</v>
      </c>
      <c r="O75" s="17">
        <v>0</v>
      </c>
      <c r="P75" s="17">
        <v>3</v>
      </c>
      <c r="Q75" s="17">
        <v>0</v>
      </c>
      <c r="R75" s="17">
        <v>3</v>
      </c>
      <c r="S75" s="17">
        <v>0</v>
      </c>
      <c r="T75" s="17">
        <v>0</v>
      </c>
      <c r="U75" s="17">
        <v>0</v>
      </c>
      <c r="V75" s="17">
        <v>0</v>
      </c>
    </row>
    <row r="76" spans="1:22" ht="30" x14ac:dyDescent="0.25">
      <c r="A76" s="8">
        <v>47</v>
      </c>
      <c r="B76" s="14" t="s">
        <v>19</v>
      </c>
      <c r="C76" s="17">
        <f t="shared" si="12"/>
        <v>16</v>
      </c>
      <c r="D76" s="17">
        <v>10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1</v>
      </c>
      <c r="K76" s="17">
        <v>2</v>
      </c>
      <c r="L76" s="17">
        <v>0</v>
      </c>
      <c r="M76" s="17">
        <v>0</v>
      </c>
      <c r="N76" s="17">
        <v>0</v>
      </c>
      <c r="O76" s="17">
        <v>0</v>
      </c>
      <c r="P76" s="17">
        <v>1</v>
      </c>
      <c r="Q76" s="17">
        <v>0</v>
      </c>
      <c r="R76" s="17">
        <v>2</v>
      </c>
      <c r="S76" s="17">
        <v>0</v>
      </c>
      <c r="T76" s="17">
        <v>0</v>
      </c>
      <c r="U76" s="17">
        <v>0</v>
      </c>
      <c r="V76" s="17">
        <v>0</v>
      </c>
    </row>
    <row r="77" spans="1:22" x14ac:dyDescent="0.25">
      <c r="A77" s="8">
        <v>48</v>
      </c>
      <c r="B77" s="14" t="s">
        <v>18</v>
      </c>
      <c r="C77" s="17">
        <f t="shared" si="12"/>
        <v>25</v>
      </c>
      <c r="D77" s="17">
        <v>14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2</v>
      </c>
      <c r="K77" s="17">
        <v>1</v>
      </c>
      <c r="L77" s="17">
        <v>0</v>
      </c>
      <c r="M77" s="17">
        <v>1</v>
      </c>
      <c r="N77" s="17">
        <v>0</v>
      </c>
      <c r="O77" s="17">
        <v>0</v>
      </c>
      <c r="P77" s="17">
        <v>3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7">
        <v>0</v>
      </c>
    </row>
    <row r="78" spans="1:22" s="15" customFormat="1" x14ac:dyDescent="0.25">
      <c r="A78" s="91">
        <v>13</v>
      </c>
      <c r="B78" s="67" t="s">
        <v>27</v>
      </c>
      <c r="C78" s="89">
        <f>SUM(C65:C77)</f>
        <v>313</v>
      </c>
      <c r="D78" s="89">
        <f t="shared" ref="D78:V78" si="13">SUM(D65:D77)</f>
        <v>171</v>
      </c>
      <c r="E78" s="89">
        <f t="shared" si="13"/>
        <v>6</v>
      </c>
      <c r="F78" s="89">
        <f t="shared" si="13"/>
        <v>1</v>
      </c>
      <c r="G78" s="89">
        <f t="shared" si="13"/>
        <v>0</v>
      </c>
      <c r="H78" s="89">
        <f t="shared" si="13"/>
        <v>0</v>
      </c>
      <c r="I78" s="89">
        <f t="shared" si="13"/>
        <v>0</v>
      </c>
      <c r="J78" s="89">
        <f t="shared" si="13"/>
        <v>9</v>
      </c>
      <c r="K78" s="89">
        <f t="shared" si="13"/>
        <v>14</v>
      </c>
      <c r="L78" s="89">
        <f t="shared" si="13"/>
        <v>0</v>
      </c>
      <c r="M78" s="89">
        <f t="shared" si="13"/>
        <v>2</v>
      </c>
      <c r="N78" s="89">
        <f t="shared" si="13"/>
        <v>0</v>
      </c>
      <c r="O78" s="89">
        <f t="shared" si="13"/>
        <v>3</v>
      </c>
      <c r="P78" s="89">
        <f t="shared" si="13"/>
        <v>13</v>
      </c>
      <c r="Q78" s="89">
        <f t="shared" si="13"/>
        <v>0</v>
      </c>
      <c r="R78" s="89">
        <f t="shared" si="13"/>
        <v>94</v>
      </c>
      <c r="S78" s="89">
        <f t="shared" si="13"/>
        <v>0</v>
      </c>
      <c r="T78" s="89">
        <f t="shared" si="13"/>
        <v>0</v>
      </c>
      <c r="U78" s="89">
        <f t="shared" si="13"/>
        <v>0</v>
      </c>
      <c r="V78" s="89">
        <f t="shared" si="13"/>
        <v>0</v>
      </c>
    </row>
    <row r="79" spans="1:22" x14ac:dyDescent="0.25">
      <c r="A79" s="8"/>
      <c r="B79" s="116" t="s">
        <v>70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</row>
    <row r="80" spans="1:22" x14ac:dyDescent="0.25">
      <c r="A80" s="8">
        <v>49</v>
      </c>
      <c r="B80" s="21" t="s">
        <v>139</v>
      </c>
      <c r="C80" s="17">
        <f t="shared" ref="C80:C86" si="14">SUM(D80:V80)</f>
        <v>20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1</v>
      </c>
      <c r="K80" s="17">
        <v>0</v>
      </c>
      <c r="L80" s="17">
        <v>6</v>
      </c>
      <c r="M80" s="17">
        <v>0</v>
      </c>
      <c r="N80" s="17">
        <v>0</v>
      </c>
      <c r="O80" s="17">
        <v>0</v>
      </c>
      <c r="P80" s="17">
        <v>10</v>
      </c>
      <c r="Q80" s="17">
        <v>3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ht="30" x14ac:dyDescent="0.25">
      <c r="A81" s="8">
        <v>50</v>
      </c>
      <c r="B81" s="21" t="s">
        <v>140</v>
      </c>
      <c r="C81" s="17">
        <f t="shared" si="14"/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1:22" ht="45" x14ac:dyDescent="0.25">
      <c r="A82" s="8">
        <v>51</v>
      </c>
      <c r="B82" s="21" t="s">
        <v>76</v>
      </c>
      <c r="C82" s="17">
        <f t="shared" si="14"/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</row>
    <row r="83" spans="1:22" x14ac:dyDescent="0.25">
      <c r="A83" s="8">
        <v>52</v>
      </c>
      <c r="B83" s="21" t="s">
        <v>75</v>
      </c>
      <c r="C83" s="17">
        <f t="shared" si="14"/>
        <v>52</v>
      </c>
      <c r="D83" s="17">
        <v>0</v>
      </c>
      <c r="E83" s="17">
        <v>1</v>
      </c>
      <c r="F83" s="17">
        <v>1</v>
      </c>
      <c r="G83" s="17">
        <v>0</v>
      </c>
      <c r="H83" s="17">
        <v>0</v>
      </c>
      <c r="I83" s="17">
        <v>0</v>
      </c>
      <c r="J83" s="17">
        <v>2</v>
      </c>
      <c r="K83" s="17">
        <v>6</v>
      </c>
      <c r="L83" s="17">
        <v>27</v>
      </c>
      <c r="M83" s="17">
        <v>5</v>
      </c>
      <c r="N83" s="17">
        <v>3</v>
      </c>
      <c r="O83" s="17">
        <v>0</v>
      </c>
      <c r="P83" s="17">
        <v>3</v>
      </c>
      <c r="Q83" s="17">
        <v>4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ht="75" x14ac:dyDescent="0.25">
      <c r="A84" s="8">
        <v>53</v>
      </c>
      <c r="B84" s="21" t="s">
        <v>74</v>
      </c>
      <c r="C84" s="17">
        <f t="shared" si="14"/>
        <v>35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1</v>
      </c>
      <c r="K84" s="17">
        <f>1+2</f>
        <v>3</v>
      </c>
      <c r="L84" s="17">
        <f>11+6</f>
        <v>17</v>
      </c>
      <c r="M84" s="17">
        <v>5</v>
      </c>
      <c r="N84" s="17">
        <v>0</v>
      </c>
      <c r="O84" s="17">
        <v>0</v>
      </c>
      <c r="P84" s="17">
        <v>2</v>
      </c>
      <c r="Q84" s="17">
        <v>7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75" x14ac:dyDescent="0.25">
      <c r="A85" s="8">
        <v>54</v>
      </c>
      <c r="B85" s="21" t="s">
        <v>73</v>
      </c>
      <c r="C85" s="17">
        <f t="shared" si="14"/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ht="90" x14ac:dyDescent="0.25">
      <c r="A86" s="8">
        <v>55</v>
      </c>
      <c r="B86" s="21" t="s">
        <v>141</v>
      </c>
      <c r="C86" s="17">
        <f t="shared" si="14"/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</row>
    <row r="87" spans="1:22" s="15" customFormat="1" x14ac:dyDescent="0.25">
      <c r="A87" s="91">
        <v>7</v>
      </c>
      <c r="B87" s="51" t="s">
        <v>27</v>
      </c>
      <c r="C87" s="19">
        <f>SUM(C80:C86)</f>
        <v>107</v>
      </c>
      <c r="D87" s="19">
        <f>SUM(D80:D86)</f>
        <v>0</v>
      </c>
      <c r="E87" s="19">
        <f t="shared" ref="E87:V87" si="15">SUM(E80:E86)</f>
        <v>1</v>
      </c>
      <c r="F87" s="19">
        <f t="shared" si="15"/>
        <v>1</v>
      </c>
      <c r="G87" s="19">
        <f t="shared" si="15"/>
        <v>0</v>
      </c>
      <c r="H87" s="19">
        <f t="shared" si="15"/>
        <v>0</v>
      </c>
      <c r="I87" s="19">
        <f t="shared" si="15"/>
        <v>0</v>
      </c>
      <c r="J87" s="19">
        <f t="shared" si="15"/>
        <v>4</v>
      </c>
      <c r="K87" s="19">
        <f t="shared" si="15"/>
        <v>9</v>
      </c>
      <c r="L87" s="19">
        <f t="shared" si="15"/>
        <v>50</v>
      </c>
      <c r="M87" s="19">
        <f t="shared" si="15"/>
        <v>10</v>
      </c>
      <c r="N87" s="19">
        <f t="shared" si="15"/>
        <v>3</v>
      </c>
      <c r="O87" s="19">
        <f t="shared" si="15"/>
        <v>0</v>
      </c>
      <c r="P87" s="19">
        <f t="shared" si="15"/>
        <v>15</v>
      </c>
      <c r="Q87" s="19">
        <f t="shared" si="15"/>
        <v>14</v>
      </c>
      <c r="R87" s="19">
        <f t="shared" si="15"/>
        <v>0</v>
      </c>
      <c r="S87" s="19">
        <f t="shared" si="15"/>
        <v>0</v>
      </c>
      <c r="T87" s="19">
        <f t="shared" si="15"/>
        <v>0</v>
      </c>
      <c r="U87" s="19">
        <f t="shared" si="15"/>
        <v>0</v>
      </c>
      <c r="V87" s="19">
        <f t="shared" si="15"/>
        <v>0</v>
      </c>
    </row>
    <row r="88" spans="1:22" x14ac:dyDescent="0.25">
      <c r="A88" s="8"/>
      <c r="B88" s="116" t="s">
        <v>52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</row>
    <row r="89" spans="1:22" ht="60" x14ac:dyDescent="0.25">
      <c r="A89" s="8">
        <v>56</v>
      </c>
      <c r="B89" s="22" t="s">
        <v>53</v>
      </c>
      <c r="C89" s="17">
        <f>SUM(D89:V89)</f>
        <v>9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3</v>
      </c>
      <c r="L89" s="17">
        <v>0</v>
      </c>
      <c r="M89" s="17">
        <v>0</v>
      </c>
      <c r="N89" s="17">
        <v>0</v>
      </c>
      <c r="O89" s="17">
        <v>0</v>
      </c>
      <c r="P89" s="17">
        <v>3</v>
      </c>
      <c r="Q89" s="17">
        <v>3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s="15" customFormat="1" x14ac:dyDescent="0.25">
      <c r="A90" s="91">
        <v>1</v>
      </c>
      <c r="B90" s="51" t="s">
        <v>27</v>
      </c>
      <c r="C90" s="19">
        <f t="shared" ref="C90" si="16">SUM(C89)</f>
        <v>9</v>
      </c>
      <c r="D90" s="19">
        <f t="shared" ref="D90:V90" si="17">SUM(D89)</f>
        <v>0</v>
      </c>
      <c r="E90" s="19">
        <f t="shared" si="17"/>
        <v>0</v>
      </c>
      <c r="F90" s="19">
        <f t="shared" si="17"/>
        <v>0</v>
      </c>
      <c r="G90" s="19">
        <f t="shared" si="17"/>
        <v>0</v>
      </c>
      <c r="H90" s="19">
        <f t="shared" si="17"/>
        <v>0</v>
      </c>
      <c r="I90" s="19">
        <f t="shared" si="17"/>
        <v>0</v>
      </c>
      <c r="J90" s="19">
        <f t="shared" si="17"/>
        <v>0</v>
      </c>
      <c r="K90" s="19">
        <f t="shared" si="17"/>
        <v>3</v>
      </c>
      <c r="L90" s="19">
        <f t="shared" si="17"/>
        <v>0</v>
      </c>
      <c r="M90" s="19">
        <f t="shared" si="17"/>
        <v>0</v>
      </c>
      <c r="N90" s="19">
        <f t="shared" si="17"/>
        <v>0</v>
      </c>
      <c r="O90" s="19">
        <f t="shared" si="17"/>
        <v>0</v>
      </c>
      <c r="P90" s="19">
        <f t="shared" si="17"/>
        <v>3</v>
      </c>
      <c r="Q90" s="19">
        <f t="shared" si="17"/>
        <v>3</v>
      </c>
      <c r="R90" s="19">
        <f t="shared" si="17"/>
        <v>0</v>
      </c>
      <c r="S90" s="19">
        <f t="shared" si="17"/>
        <v>0</v>
      </c>
      <c r="T90" s="19">
        <f t="shared" si="17"/>
        <v>0</v>
      </c>
      <c r="U90" s="19">
        <f t="shared" si="17"/>
        <v>0</v>
      </c>
      <c r="V90" s="19">
        <f t="shared" si="17"/>
        <v>0</v>
      </c>
    </row>
    <row r="91" spans="1:22" s="15" customFormat="1" x14ac:dyDescent="0.25">
      <c r="A91" s="114" t="s">
        <v>64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</row>
    <row r="92" spans="1:22" s="15" customFormat="1" ht="135" x14ac:dyDescent="0.25">
      <c r="A92" s="8">
        <v>57</v>
      </c>
      <c r="B92" s="22" t="s">
        <v>142</v>
      </c>
      <c r="C92" s="17">
        <f>SUM(D92:V92)</f>
        <v>22</v>
      </c>
      <c r="D92" s="17">
        <v>3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4</v>
      </c>
      <c r="L92" s="17">
        <v>3</v>
      </c>
      <c r="M92" s="17">
        <v>0</v>
      </c>
      <c r="N92" s="17">
        <v>0</v>
      </c>
      <c r="O92" s="17">
        <v>0</v>
      </c>
      <c r="P92" s="17">
        <v>3</v>
      </c>
      <c r="Q92" s="17">
        <v>0</v>
      </c>
      <c r="R92" s="17">
        <v>0</v>
      </c>
      <c r="S92" s="17">
        <v>1</v>
      </c>
      <c r="T92" s="17">
        <v>0</v>
      </c>
      <c r="U92" s="17">
        <v>4</v>
      </c>
      <c r="V92" s="17">
        <v>4</v>
      </c>
    </row>
    <row r="93" spans="1:22" s="15" customFormat="1" ht="75" x14ac:dyDescent="0.25">
      <c r="A93" s="8">
        <v>58</v>
      </c>
      <c r="B93" s="22" t="s">
        <v>65</v>
      </c>
      <c r="C93" s="17">
        <f>SUM(D93:V93)</f>
        <v>12</v>
      </c>
      <c r="D93" s="17">
        <v>0</v>
      </c>
      <c r="E93" s="17">
        <v>0</v>
      </c>
      <c r="F93" s="17">
        <v>1</v>
      </c>
      <c r="G93" s="17">
        <v>0</v>
      </c>
      <c r="H93" s="17">
        <v>1</v>
      </c>
      <c r="I93" s="17">
        <v>0</v>
      </c>
      <c r="J93" s="17">
        <v>0</v>
      </c>
      <c r="K93" s="17">
        <v>1</v>
      </c>
      <c r="L93" s="17">
        <v>2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1</v>
      </c>
      <c r="T93" s="17">
        <v>0</v>
      </c>
      <c r="U93" s="17">
        <v>4</v>
      </c>
      <c r="V93" s="17">
        <v>2</v>
      </c>
    </row>
    <row r="94" spans="1:22" s="15" customFormat="1" x14ac:dyDescent="0.25">
      <c r="A94" s="91">
        <v>2</v>
      </c>
      <c r="B94" s="51" t="s">
        <v>27</v>
      </c>
      <c r="C94" s="19">
        <f>SUM(C92,C93)</f>
        <v>34</v>
      </c>
      <c r="D94" s="19">
        <f t="shared" ref="D94:V94" si="18">SUM(D92,D93)</f>
        <v>3</v>
      </c>
      <c r="E94" s="19">
        <f t="shared" si="18"/>
        <v>0</v>
      </c>
      <c r="F94" s="19">
        <f t="shared" si="18"/>
        <v>1</v>
      </c>
      <c r="G94" s="19">
        <f t="shared" si="18"/>
        <v>0</v>
      </c>
      <c r="H94" s="19">
        <f t="shared" si="18"/>
        <v>1</v>
      </c>
      <c r="I94" s="19">
        <f t="shared" si="18"/>
        <v>0</v>
      </c>
      <c r="J94" s="19">
        <f t="shared" si="18"/>
        <v>0</v>
      </c>
      <c r="K94" s="19">
        <f t="shared" si="18"/>
        <v>5</v>
      </c>
      <c r="L94" s="19">
        <f t="shared" si="18"/>
        <v>5</v>
      </c>
      <c r="M94" s="19">
        <f t="shared" si="18"/>
        <v>0</v>
      </c>
      <c r="N94" s="19">
        <f t="shared" si="18"/>
        <v>0</v>
      </c>
      <c r="O94" s="19">
        <f t="shared" si="18"/>
        <v>0</v>
      </c>
      <c r="P94" s="19">
        <f t="shared" si="18"/>
        <v>3</v>
      </c>
      <c r="Q94" s="19">
        <f t="shared" si="18"/>
        <v>0</v>
      </c>
      <c r="R94" s="19">
        <f t="shared" si="18"/>
        <v>0</v>
      </c>
      <c r="S94" s="19">
        <f t="shared" si="18"/>
        <v>2</v>
      </c>
      <c r="T94" s="19">
        <f t="shared" si="18"/>
        <v>0</v>
      </c>
      <c r="U94" s="19">
        <f t="shared" si="18"/>
        <v>8</v>
      </c>
      <c r="V94" s="19">
        <f t="shared" si="18"/>
        <v>6</v>
      </c>
    </row>
    <row r="95" spans="1:22" x14ac:dyDescent="0.25">
      <c r="A95" s="8"/>
      <c r="B95" s="116" t="s">
        <v>57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</row>
    <row r="96" spans="1:22" ht="30" x14ac:dyDescent="0.25">
      <c r="A96" s="8">
        <v>59</v>
      </c>
      <c r="B96" s="22" t="s">
        <v>143</v>
      </c>
      <c r="C96" s="30">
        <f>SUM(D96:V96)</f>
        <v>4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1</v>
      </c>
      <c r="M96" s="34">
        <v>0</v>
      </c>
      <c r="N96" s="34">
        <v>0</v>
      </c>
      <c r="O96" s="34">
        <v>2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1</v>
      </c>
      <c r="V96" s="34">
        <v>0</v>
      </c>
    </row>
    <row r="97" spans="1:22" s="15" customFormat="1" x14ac:dyDescent="0.25">
      <c r="A97" s="91">
        <v>1</v>
      </c>
      <c r="B97" s="51" t="s">
        <v>27</v>
      </c>
      <c r="C97" s="19">
        <f>SUM(C96)</f>
        <v>4</v>
      </c>
      <c r="D97" s="19">
        <f t="shared" ref="D97:V97" si="19">SUM(D96)</f>
        <v>0</v>
      </c>
      <c r="E97" s="19">
        <f t="shared" si="19"/>
        <v>0</v>
      </c>
      <c r="F97" s="19">
        <f t="shared" si="19"/>
        <v>0</v>
      </c>
      <c r="G97" s="19">
        <f t="shared" si="19"/>
        <v>0</v>
      </c>
      <c r="H97" s="19">
        <f t="shared" si="19"/>
        <v>0</v>
      </c>
      <c r="I97" s="19">
        <f t="shared" si="19"/>
        <v>0</v>
      </c>
      <c r="J97" s="19">
        <f t="shared" si="19"/>
        <v>0</v>
      </c>
      <c r="K97" s="19">
        <f t="shared" si="19"/>
        <v>0</v>
      </c>
      <c r="L97" s="19">
        <f t="shared" si="19"/>
        <v>1</v>
      </c>
      <c r="M97" s="19">
        <f t="shared" si="19"/>
        <v>0</v>
      </c>
      <c r="N97" s="19">
        <f t="shared" si="19"/>
        <v>0</v>
      </c>
      <c r="O97" s="19">
        <f t="shared" si="19"/>
        <v>2</v>
      </c>
      <c r="P97" s="19">
        <f t="shared" si="19"/>
        <v>0</v>
      </c>
      <c r="Q97" s="19">
        <f t="shared" si="19"/>
        <v>0</v>
      </c>
      <c r="R97" s="19">
        <f t="shared" si="19"/>
        <v>0</v>
      </c>
      <c r="S97" s="19">
        <f t="shared" si="19"/>
        <v>0</v>
      </c>
      <c r="T97" s="19">
        <f t="shared" si="19"/>
        <v>0</v>
      </c>
      <c r="U97" s="19">
        <f t="shared" si="19"/>
        <v>1</v>
      </c>
      <c r="V97" s="19">
        <f t="shared" si="19"/>
        <v>0</v>
      </c>
    </row>
    <row r="98" spans="1:22" s="15" customFormat="1" x14ac:dyDescent="0.25">
      <c r="A98" s="91"/>
      <c r="B98" s="51" t="s">
        <v>30</v>
      </c>
      <c r="C98" s="19">
        <f>C97+C94+C90+C87+C78</f>
        <v>467</v>
      </c>
      <c r="D98" s="19">
        <f t="shared" ref="D98:V98" si="20">D97+D94+D90+D87+D78</f>
        <v>174</v>
      </c>
      <c r="E98" s="19">
        <f t="shared" si="20"/>
        <v>7</v>
      </c>
      <c r="F98" s="19">
        <f t="shared" si="20"/>
        <v>3</v>
      </c>
      <c r="G98" s="19">
        <f t="shared" si="20"/>
        <v>0</v>
      </c>
      <c r="H98" s="19">
        <f t="shared" si="20"/>
        <v>1</v>
      </c>
      <c r="I98" s="19">
        <f t="shared" si="20"/>
        <v>0</v>
      </c>
      <c r="J98" s="19">
        <f t="shared" si="20"/>
        <v>13</v>
      </c>
      <c r="K98" s="19">
        <f t="shared" si="20"/>
        <v>31</v>
      </c>
      <c r="L98" s="19">
        <f t="shared" si="20"/>
        <v>56</v>
      </c>
      <c r="M98" s="19">
        <f t="shared" si="20"/>
        <v>12</v>
      </c>
      <c r="N98" s="19">
        <f t="shared" si="20"/>
        <v>3</v>
      </c>
      <c r="O98" s="19">
        <f t="shared" si="20"/>
        <v>5</v>
      </c>
      <c r="P98" s="19">
        <f t="shared" si="20"/>
        <v>34</v>
      </c>
      <c r="Q98" s="19">
        <f t="shared" si="20"/>
        <v>17</v>
      </c>
      <c r="R98" s="19">
        <f t="shared" si="20"/>
        <v>94</v>
      </c>
      <c r="S98" s="19">
        <f t="shared" si="20"/>
        <v>2</v>
      </c>
      <c r="T98" s="19">
        <f t="shared" si="20"/>
        <v>0</v>
      </c>
      <c r="U98" s="19">
        <f t="shared" si="20"/>
        <v>9</v>
      </c>
      <c r="V98" s="19">
        <f t="shared" si="20"/>
        <v>6</v>
      </c>
    </row>
    <row r="99" spans="1:22" x14ac:dyDescent="0.25">
      <c r="A99" s="8"/>
      <c r="B99" s="114" t="s">
        <v>5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</row>
    <row r="100" spans="1:22" x14ac:dyDescent="0.25">
      <c r="A100" s="8"/>
      <c r="B100" s="116" t="s">
        <v>8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</row>
    <row r="101" spans="1:22" ht="51" x14ac:dyDescent="0.25">
      <c r="A101" s="8">
        <v>60</v>
      </c>
      <c r="B101" s="68" t="s">
        <v>144</v>
      </c>
      <c r="C101" s="34">
        <v>0</v>
      </c>
      <c r="D101" s="34">
        <v>0</v>
      </c>
      <c r="E101" s="1" t="s">
        <v>175</v>
      </c>
      <c r="F101" s="1" t="s">
        <v>175</v>
      </c>
      <c r="G101" s="1" t="s">
        <v>175</v>
      </c>
      <c r="H101" s="1" t="s">
        <v>175</v>
      </c>
      <c r="I101" s="1" t="s">
        <v>175</v>
      </c>
      <c r="J101" s="1" t="s">
        <v>175</v>
      </c>
      <c r="K101" s="1" t="s">
        <v>175</v>
      </c>
      <c r="L101" s="1" t="s">
        <v>175</v>
      </c>
      <c r="M101" s="1" t="s">
        <v>175</v>
      </c>
      <c r="N101" s="1" t="s">
        <v>175</v>
      </c>
      <c r="O101" s="1" t="s">
        <v>175</v>
      </c>
      <c r="P101" s="1" t="s">
        <v>175</v>
      </c>
      <c r="Q101" s="1" t="s">
        <v>175</v>
      </c>
      <c r="R101" s="1" t="s">
        <v>175</v>
      </c>
      <c r="S101" s="1" t="s">
        <v>175</v>
      </c>
      <c r="T101" s="1" t="s">
        <v>175</v>
      </c>
      <c r="U101" s="1" t="s">
        <v>175</v>
      </c>
      <c r="V101" s="1" t="s">
        <v>175</v>
      </c>
    </row>
    <row r="102" spans="1:22" ht="51" x14ac:dyDescent="0.25">
      <c r="A102" s="8">
        <v>61</v>
      </c>
      <c r="B102" s="68" t="s">
        <v>145</v>
      </c>
      <c r="C102" s="34">
        <v>0</v>
      </c>
      <c r="D102" s="34">
        <v>0</v>
      </c>
      <c r="E102" s="1" t="s">
        <v>175</v>
      </c>
      <c r="F102" s="1" t="s">
        <v>175</v>
      </c>
      <c r="G102" s="1" t="s">
        <v>175</v>
      </c>
      <c r="H102" s="1" t="s">
        <v>175</v>
      </c>
      <c r="I102" s="1" t="s">
        <v>175</v>
      </c>
      <c r="J102" s="1" t="s">
        <v>175</v>
      </c>
      <c r="K102" s="1" t="s">
        <v>175</v>
      </c>
      <c r="L102" s="1" t="s">
        <v>175</v>
      </c>
      <c r="M102" s="1" t="s">
        <v>175</v>
      </c>
      <c r="N102" s="1" t="s">
        <v>175</v>
      </c>
      <c r="O102" s="1" t="s">
        <v>175</v>
      </c>
      <c r="P102" s="1" t="s">
        <v>175</v>
      </c>
      <c r="Q102" s="1" t="s">
        <v>175</v>
      </c>
      <c r="R102" s="1" t="s">
        <v>175</v>
      </c>
      <c r="S102" s="1" t="s">
        <v>175</v>
      </c>
      <c r="T102" s="1" t="s">
        <v>175</v>
      </c>
      <c r="U102" s="1" t="s">
        <v>175</v>
      </c>
      <c r="V102" s="1" t="s">
        <v>175</v>
      </c>
    </row>
    <row r="103" spans="1:22" ht="27.75" customHeight="1" x14ac:dyDescent="0.25">
      <c r="A103" s="8">
        <v>62</v>
      </c>
      <c r="B103" s="68" t="s">
        <v>146</v>
      </c>
      <c r="C103" s="34">
        <v>0</v>
      </c>
      <c r="D103" s="34">
        <v>0</v>
      </c>
      <c r="E103" s="1" t="s">
        <v>175</v>
      </c>
      <c r="F103" s="1" t="s">
        <v>175</v>
      </c>
      <c r="G103" s="1" t="s">
        <v>175</v>
      </c>
      <c r="H103" s="1" t="s">
        <v>175</v>
      </c>
      <c r="I103" s="1" t="s">
        <v>175</v>
      </c>
      <c r="J103" s="1" t="s">
        <v>175</v>
      </c>
      <c r="K103" s="1" t="s">
        <v>175</v>
      </c>
      <c r="L103" s="1" t="s">
        <v>175</v>
      </c>
      <c r="M103" s="1" t="s">
        <v>175</v>
      </c>
      <c r="N103" s="1" t="s">
        <v>175</v>
      </c>
      <c r="O103" s="1" t="s">
        <v>175</v>
      </c>
      <c r="P103" s="1" t="s">
        <v>175</v>
      </c>
      <c r="Q103" s="1" t="s">
        <v>175</v>
      </c>
      <c r="R103" s="1" t="s">
        <v>175</v>
      </c>
      <c r="S103" s="1" t="s">
        <v>175</v>
      </c>
      <c r="T103" s="1" t="s">
        <v>175</v>
      </c>
      <c r="U103" s="1" t="s">
        <v>175</v>
      </c>
      <c r="V103" s="1" t="s">
        <v>175</v>
      </c>
    </row>
    <row r="104" spans="1:22" ht="38.25" x14ac:dyDescent="0.25">
      <c r="A104" s="8">
        <v>63</v>
      </c>
      <c r="B104" s="68" t="s">
        <v>147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s="15" customFormat="1" x14ac:dyDescent="0.25">
      <c r="A105" s="91">
        <v>4</v>
      </c>
      <c r="B105" s="51" t="s">
        <v>27</v>
      </c>
      <c r="C105" s="19">
        <f t="shared" ref="C105:V105" si="21">SUM(C101:C104)</f>
        <v>0</v>
      </c>
      <c r="D105" s="19">
        <f t="shared" si="21"/>
        <v>0</v>
      </c>
      <c r="E105" s="19">
        <f t="shared" si="21"/>
        <v>0</v>
      </c>
      <c r="F105" s="19">
        <f t="shared" si="21"/>
        <v>0</v>
      </c>
      <c r="G105" s="19">
        <f t="shared" si="21"/>
        <v>0</v>
      </c>
      <c r="H105" s="19">
        <f t="shared" si="21"/>
        <v>0</v>
      </c>
      <c r="I105" s="19">
        <f t="shared" si="21"/>
        <v>0</v>
      </c>
      <c r="J105" s="19">
        <f t="shared" si="21"/>
        <v>0</v>
      </c>
      <c r="K105" s="19">
        <f t="shared" si="21"/>
        <v>0</v>
      </c>
      <c r="L105" s="19">
        <f t="shared" si="21"/>
        <v>0</v>
      </c>
      <c r="M105" s="19">
        <f t="shared" si="21"/>
        <v>0</v>
      </c>
      <c r="N105" s="19">
        <f t="shared" si="21"/>
        <v>0</v>
      </c>
      <c r="O105" s="19">
        <f t="shared" si="21"/>
        <v>0</v>
      </c>
      <c r="P105" s="19">
        <f t="shared" si="21"/>
        <v>0</v>
      </c>
      <c r="Q105" s="19">
        <f t="shared" si="21"/>
        <v>0</v>
      </c>
      <c r="R105" s="19">
        <f t="shared" si="21"/>
        <v>0</v>
      </c>
      <c r="S105" s="19">
        <f t="shared" si="21"/>
        <v>0</v>
      </c>
      <c r="T105" s="19">
        <f t="shared" si="21"/>
        <v>0</v>
      </c>
      <c r="U105" s="19">
        <f t="shared" si="21"/>
        <v>0</v>
      </c>
      <c r="V105" s="19">
        <f t="shared" si="21"/>
        <v>0</v>
      </c>
    </row>
    <row r="106" spans="1:22" x14ac:dyDescent="0.25">
      <c r="A106" s="6"/>
      <c r="B106" s="116" t="s">
        <v>22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</row>
    <row r="107" spans="1:22" ht="30" x14ac:dyDescent="0.25">
      <c r="A107" s="8">
        <v>64</v>
      </c>
      <c r="B107" s="21" t="s">
        <v>148</v>
      </c>
      <c r="C107" s="17">
        <f t="shared" ref="C107:C117" si="22">SUM(D107:V107)</f>
        <v>501</v>
      </c>
      <c r="D107" s="17">
        <f>53+1</f>
        <v>54</v>
      </c>
      <c r="E107" s="17">
        <v>10</v>
      </c>
      <c r="F107" s="17">
        <v>10</v>
      </c>
      <c r="G107" s="17">
        <v>3</v>
      </c>
      <c r="H107" s="17">
        <v>2</v>
      </c>
      <c r="I107" s="17">
        <v>0</v>
      </c>
      <c r="J107" s="17">
        <v>13</v>
      </c>
      <c r="K107" s="17">
        <v>101</v>
      </c>
      <c r="L107" s="17">
        <v>33</v>
      </c>
      <c r="M107" s="17">
        <v>13</v>
      </c>
      <c r="N107" s="17">
        <v>0</v>
      </c>
      <c r="O107" s="17">
        <v>0</v>
      </c>
      <c r="P107" s="17">
        <v>153</v>
      </c>
      <c r="Q107" s="17">
        <v>23</v>
      </c>
      <c r="R107" s="17">
        <v>28</v>
      </c>
      <c r="S107" s="17">
        <v>23</v>
      </c>
      <c r="T107" s="17">
        <v>8</v>
      </c>
      <c r="U107" s="17">
        <v>8</v>
      </c>
      <c r="V107" s="17">
        <v>19</v>
      </c>
    </row>
    <row r="108" spans="1:22" ht="31.5" customHeight="1" x14ac:dyDescent="0.25">
      <c r="A108" s="8">
        <v>65</v>
      </c>
      <c r="B108" s="23" t="s">
        <v>149</v>
      </c>
      <c r="C108" s="17">
        <f t="shared" si="22"/>
        <v>371</v>
      </c>
      <c r="D108" s="17">
        <v>41</v>
      </c>
      <c r="E108" s="17">
        <v>2</v>
      </c>
      <c r="F108" s="17">
        <v>12</v>
      </c>
      <c r="G108" s="17">
        <v>0</v>
      </c>
      <c r="H108" s="17">
        <v>0</v>
      </c>
      <c r="I108" s="17">
        <v>0</v>
      </c>
      <c r="J108" s="17">
        <v>16</v>
      </c>
      <c r="K108" s="17">
        <v>95</v>
      </c>
      <c r="L108" s="17">
        <v>26</v>
      </c>
      <c r="M108" s="17">
        <v>13</v>
      </c>
      <c r="N108" s="17">
        <v>2</v>
      </c>
      <c r="O108" s="17">
        <v>0</v>
      </c>
      <c r="P108" s="17">
        <v>57</v>
      </c>
      <c r="Q108" s="17">
        <v>21</v>
      </c>
      <c r="R108" s="17">
        <v>38</v>
      </c>
      <c r="S108" s="17">
        <v>25</v>
      </c>
      <c r="T108" s="17">
        <v>1</v>
      </c>
      <c r="U108" s="17">
        <v>9</v>
      </c>
      <c r="V108" s="17">
        <v>13</v>
      </c>
    </row>
    <row r="109" spans="1:22" ht="31.5" customHeight="1" x14ac:dyDescent="0.25">
      <c r="A109" s="8">
        <v>66</v>
      </c>
      <c r="B109" s="23" t="s">
        <v>150</v>
      </c>
      <c r="C109" s="17">
        <f t="shared" si="22"/>
        <v>6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1</v>
      </c>
      <c r="L109" s="17">
        <v>0</v>
      </c>
      <c r="M109" s="17">
        <f>3-2</f>
        <v>1</v>
      </c>
      <c r="N109" s="17">
        <v>0</v>
      </c>
      <c r="O109" s="17">
        <v>0</v>
      </c>
      <c r="P109" s="17">
        <v>3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7">
        <v>0</v>
      </c>
    </row>
    <row r="110" spans="1:22" ht="60" x14ac:dyDescent="0.25">
      <c r="A110" s="8">
        <v>67</v>
      </c>
      <c r="B110" s="21" t="s">
        <v>151</v>
      </c>
      <c r="C110" s="17">
        <f t="shared" si="22"/>
        <v>11</v>
      </c>
      <c r="D110" s="17">
        <v>1</v>
      </c>
      <c r="E110" s="17">
        <v>0</v>
      </c>
      <c r="F110" s="17">
        <f>2+2</f>
        <v>4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4</v>
      </c>
      <c r="Q110" s="17">
        <v>0</v>
      </c>
      <c r="R110" s="17">
        <v>1</v>
      </c>
      <c r="S110" s="17">
        <v>0</v>
      </c>
      <c r="T110" s="17">
        <v>0</v>
      </c>
      <c r="U110" s="17">
        <v>1</v>
      </c>
      <c r="V110" s="17">
        <v>0</v>
      </c>
    </row>
    <row r="111" spans="1:22" ht="90" x14ac:dyDescent="0.25">
      <c r="A111" s="8">
        <v>68</v>
      </c>
      <c r="B111" s="23" t="s">
        <v>152</v>
      </c>
      <c r="C111" s="17">
        <f t="shared" si="22"/>
        <v>672</v>
      </c>
      <c r="D111" s="17">
        <v>3</v>
      </c>
      <c r="E111" s="17">
        <v>1</v>
      </c>
      <c r="F111" s="17">
        <v>0</v>
      </c>
      <c r="G111" s="17">
        <v>1</v>
      </c>
      <c r="H111" s="17">
        <v>0</v>
      </c>
      <c r="I111" s="17">
        <v>0</v>
      </c>
      <c r="J111" s="17">
        <v>91</v>
      </c>
      <c r="K111" s="17">
        <v>184</v>
      </c>
      <c r="L111" s="17">
        <v>19</v>
      </c>
      <c r="M111" s="17">
        <v>17</v>
      </c>
      <c r="N111" s="17">
        <v>1</v>
      </c>
      <c r="O111" s="17">
        <v>0</v>
      </c>
      <c r="P111" s="17">
        <v>260</v>
      </c>
      <c r="Q111" s="17">
        <v>9</v>
      </c>
      <c r="R111" s="17">
        <v>54</v>
      </c>
      <c r="S111" s="17">
        <v>11</v>
      </c>
      <c r="T111" s="17">
        <v>3</v>
      </c>
      <c r="U111" s="17">
        <v>7</v>
      </c>
      <c r="V111" s="17">
        <v>11</v>
      </c>
    </row>
    <row r="112" spans="1:22" ht="60.75" customHeight="1" x14ac:dyDescent="0.25">
      <c r="A112" s="8">
        <v>69</v>
      </c>
      <c r="B112" s="23" t="s">
        <v>41</v>
      </c>
      <c r="C112" s="17">
        <f t="shared" si="22"/>
        <v>947</v>
      </c>
      <c r="D112" s="17">
        <f>46+1</f>
        <v>47</v>
      </c>
      <c r="E112" s="17">
        <v>20</v>
      </c>
      <c r="F112" s="17">
        <v>72</v>
      </c>
      <c r="G112" s="17">
        <v>8</v>
      </c>
      <c r="H112" s="17">
        <v>4</v>
      </c>
      <c r="I112" s="17">
        <v>14</v>
      </c>
      <c r="J112" s="17">
        <v>61</v>
      </c>
      <c r="K112" s="17">
        <v>153</v>
      </c>
      <c r="L112" s="17">
        <v>87</v>
      </c>
      <c r="M112" s="17">
        <v>71</v>
      </c>
      <c r="N112" s="17">
        <v>8</v>
      </c>
      <c r="O112" s="17">
        <v>14</v>
      </c>
      <c r="P112" s="17">
        <v>117</v>
      </c>
      <c r="Q112" s="17">
        <v>22</v>
      </c>
      <c r="R112" s="17">
        <v>45</v>
      </c>
      <c r="S112" s="17">
        <v>31</v>
      </c>
      <c r="T112" s="17">
        <v>21</v>
      </c>
      <c r="U112" s="17">
        <v>93</v>
      </c>
      <c r="V112" s="17">
        <v>59</v>
      </c>
    </row>
    <row r="113" spans="1:22" ht="33" customHeight="1" x14ac:dyDescent="0.25">
      <c r="A113" s="8">
        <v>70</v>
      </c>
      <c r="B113" s="23" t="s">
        <v>153</v>
      </c>
      <c r="C113" s="17">
        <f t="shared" si="22"/>
        <v>91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3</v>
      </c>
      <c r="K113" s="17">
        <v>6</v>
      </c>
      <c r="L113" s="17">
        <v>0</v>
      </c>
      <c r="M113" s="17">
        <v>12</v>
      </c>
      <c r="N113" s="17">
        <v>0</v>
      </c>
      <c r="O113" s="17">
        <v>0</v>
      </c>
      <c r="P113" s="17">
        <v>41</v>
      </c>
      <c r="Q113" s="17">
        <f>38-37</f>
        <v>1</v>
      </c>
      <c r="R113" s="17">
        <v>0</v>
      </c>
      <c r="S113" s="17">
        <v>7</v>
      </c>
      <c r="T113" s="17">
        <v>7</v>
      </c>
      <c r="U113" s="17">
        <v>12</v>
      </c>
      <c r="V113" s="17">
        <v>2</v>
      </c>
    </row>
    <row r="114" spans="1:22" ht="30" x14ac:dyDescent="0.25">
      <c r="A114" s="8">
        <v>71</v>
      </c>
      <c r="B114" s="21" t="s">
        <v>154</v>
      </c>
      <c r="C114" s="17">
        <f t="shared" si="22"/>
        <v>300</v>
      </c>
      <c r="D114" s="17">
        <v>9</v>
      </c>
      <c r="E114" s="17">
        <v>0</v>
      </c>
      <c r="F114" s="17">
        <v>0</v>
      </c>
      <c r="G114" s="17">
        <f>1+3</f>
        <v>4</v>
      </c>
      <c r="H114" s="17">
        <v>0</v>
      </c>
      <c r="I114" s="17">
        <v>0</v>
      </c>
      <c r="J114" s="17">
        <v>0</v>
      </c>
      <c r="K114" s="17">
        <f>10+8</f>
        <v>18</v>
      </c>
      <c r="L114" s="17">
        <f>4+6</f>
        <v>10</v>
      </c>
      <c r="M114" s="17">
        <f>7+7</f>
        <v>14</v>
      </c>
      <c r="N114" s="17">
        <v>0</v>
      </c>
      <c r="O114" s="17">
        <v>0</v>
      </c>
      <c r="P114" s="17">
        <f>43+15</f>
        <v>58</v>
      </c>
      <c r="Q114" s="17">
        <f>58+58</f>
        <v>116</v>
      </c>
      <c r="R114" s="17">
        <v>2</v>
      </c>
      <c r="S114" s="17">
        <f>4+4</f>
        <v>8</v>
      </c>
      <c r="T114" s="17">
        <v>2</v>
      </c>
      <c r="U114" s="17">
        <f>15+11</f>
        <v>26</v>
      </c>
      <c r="V114" s="17">
        <f>11+22</f>
        <v>33</v>
      </c>
    </row>
    <row r="115" spans="1:22" ht="120" x14ac:dyDescent="0.25">
      <c r="A115" s="8">
        <v>72</v>
      </c>
      <c r="B115" s="21" t="s">
        <v>155</v>
      </c>
      <c r="C115" s="17">
        <f t="shared" si="22"/>
        <v>83</v>
      </c>
      <c r="D115" s="17">
        <v>0</v>
      </c>
      <c r="E115" s="17">
        <v>2</v>
      </c>
      <c r="F115" s="17">
        <v>2</v>
      </c>
      <c r="G115" s="17">
        <v>3</v>
      </c>
      <c r="H115" s="17">
        <v>0</v>
      </c>
      <c r="I115" s="17">
        <v>2</v>
      </c>
      <c r="J115" s="17">
        <v>1</v>
      </c>
      <c r="K115" s="17">
        <v>13</v>
      </c>
      <c r="L115" s="17">
        <v>2</v>
      </c>
      <c r="M115" s="17">
        <v>4</v>
      </c>
      <c r="N115" s="17">
        <v>2</v>
      </c>
      <c r="O115" s="17">
        <v>1</v>
      </c>
      <c r="P115" s="17">
        <v>28</v>
      </c>
      <c r="Q115" s="17">
        <v>0</v>
      </c>
      <c r="R115" s="17">
        <v>2</v>
      </c>
      <c r="S115" s="17">
        <v>4</v>
      </c>
      <c r="T115" s="17">
        <v>4</v>
      </c>
      <c r="U115" s="17">
        <v>8</v>
      </c>
      <c r="V115" s="17">
        <v>5</v>
      </c>
    </row>
    <row r="116" spans="1:22" ht="45" x14ac:dyDescent="0.25">
      <c r="A116" s="8">
        <v>73</v>
      </c>
      <c r="B116" s="21" t="s">
        <v>156</v>
      </c>
      <c r="C116" s="17">
        <f t="shared" si="22"/>
        <v>7</v>
      </c>
      <c r="D116" s="17">
        <v>0</v>
      </c>
      <c r="E116" s="17">
        <v>0</v>
      </c>
      <c r="F116" s="17">
        <v>0</v>
      </c>
      <c r="G116" s="17">
        <v>1</v>
      </c>
      <c r="H116" s="17">
        <v>0</v>
      </c>
      <c r="I116" s="17">
        <v>0</v>
      </c>
      <c r="J116" s="17">
        <v>2</v>
      </c>
      <c r="K116" s="17">
        <v>2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1</v>
      </c>
      <c r="V116" s="17">
        <v>1</v>
      </c>
    </row>
    <row r="117" spans="1:22" ht="30" x14ac:dyDescent="0.25">
      <c r="A117" s="8">
        <v>74</v>
      </c>
      <c r="B117" s="21" t="s">
        <v>50</v>
      </c>
      <c r="C117" s="17">
        <f t="shared" si="22"/>
        <v>258</v>
      </c>
      <c r="D117" s="17">
        <f>43+93</f>
        <v>136</v>
      </c>
      <c r="E117" s="17">
        <v>2</v>
      </c>
      <c r="F117" s="17">
        <v>0</v>
      </c>
      <c r="G117" s="17">
        <v>0</v>
      </c>
      <c r="H117" s="17">
        <v>0</v>
      </c>
      <c r="I117" s="17">
        <v>0</v>
      </c>
      <c r="J117" s="17">
        <v>5</v>
      </c>
      <c r="K117" s="17">
        <v>10</v>
      </c>
      <c r="L117" s="17">
        <v>1</v>
      </c>
      <c r="M117" s="17">
        <v>7</v>
      </c>
      <c r="N117" s="17">
        <v>0</v>
      </c>
      <c r="O117" s="17">
        <v>0</v>
      </c>
      <c r="P117" s="17">
        <f>15+10</f>
        <v>25</v>
      </c>
      <c r="Q117" s="17">
        <v>0</v>
      </c>
      <c r="R117" s="17">
        <v>3</v>
      </c>
      <c r="S117" s="17">
        <v>2</v>
      </c>
      <c r="T117" s="17">
        <v>17</v>
      </c>
      <c r="U117" s="17">
        <v>39</v>
      </c>
      <c r="V117" s="17">
        <v>11</v>
      </c>
    </row>
    <row r="118" spans="1:22" s="15" customFormat="1" x14ac:dyDescent="0.25">
      <c r="A118" s="91">
        <v>11</v>
      </c>
      <c r="B118" s="51" t="s">
        <v>27</v>
      </c>
      <c r="C118" s="19">
        <f t="shared" ref="C118:V118" si="23">SUM(C107:C117)</f>
        <v>3247</v>
      </c>
      <c r="D118" s="19">
        <f>SUM(D107:D117)</f>
        <v>291</v>
      </c>
      <c r="E118" s="19">
        <f t="shared" si="23"/>
        <v>37</v>
      </c>
      <c r="F118" s="19">
        <f t="shared" si="23"/>
        <v>100</v>
      </c>
      <c r="G118" s="19">
        <f t="shared" si="23"/>
        <v>20</v>
      </c>
      <c r="H118" s="19">
        <f t="shared" si="23"/>
        <v>6</v>
      </c>
      <c r="I118" s="19">
        <f t="shared" si="23"/>
        <v>16</v>
      </c>
      <c r="J118" s="19">
        <f t="shared" si="23"/>
        <v>192</v>
      </c>
      <c r="K118" s="19">
        <f t="shared" si="23"/>
        <v>583</v>
      </c>
      <c r="L118" s="19">
        <f t="shared" si="23"/>
        <v>178</v>
      </c>
      <c r="M118" s="19">
        <f t="shared" si="23"/>
        <v>152</v>
      </c>
      <c r="N118" s="19">
        <f t="shared" si="23"/>
        <v>13</v>
      </c>
      <c r="O118" s="19">
        <f t="shared" si="23"/>
        <v>15</v>
      </c>
      <c r="P118" s="19">
        <f t="shared" si="23"/>
        <v>746</v>
      </c>
      <c r="Q118" s="19">
        <f t="shared" si="23"/>
        <v>192</v>
      </c>
      <c r="R118" s="19">
        <f t="shared" si="23"/>
        <v>173</v>
      </c>
      <c r="S118" s="19">
        <f t="shared" si="23"/>
        <v>111</v>
      </c>
      <c r="T118" s="19">
        <f t="shared" si="23"/>
        <v>64</v>
      </c>
      <c r="U118" s="19">
        <f t="shared" si="23"/>
        <v>204</v>
      </c>
      <c r="V118" s="19">
        <f t="shared" si="23"/>
        <v>154</v>
      </c>
    </row>
    <row r="119" spans="1:22" s="15" customFormat="1" x14ac:dyDescent="0.25">
      <c r="A119" s="91"/>
      <c r="B119" s="51" t="s">
        <v>31</v>
      </c>
      <c r="C119" s="19">
        <f t="shared" ref="C119:V119" si="24">C118+C105</f>
        <v>3247</v>
      </c>
      <c r="D119" s="19">
        <f t="shared" si="24"/>
        <v>291</v>
      </c>
      <c r="E119" s="19">
        <f t="shared" si="24"/>
        <v>37</v>
      </c>
      <c r="F119" s="19">
        <f t="shared" si="24"/>
        <v>100</v>
      </c>
      <c r="G119" s="19">
        <f t="shared" si="24"/>
        <v>20</v>
      </c>
      <c r="H119" s="19">
        <f t="shared" si="24"/>
        <v>6</v>
      </c>
      <c r="I119" s="19">
        <f t="shared" si="24"/>
        <v>16</v>
      </c>
      <c r="J119" s="19">
        <f t="shared" si="24"/>
        <v>192</v>
      </c>
      <c r="K119" s="19">
        <f t="shared" si="24"/>
        <v>583</v>
      </c>
      <c r="L119" s="19">
        <f t="shared" si="24"/>
        <v>178</v>
      </c>
      <c r="M119" s="19">
        <f t="shared" si="24"/>
        <v>152</v>
      </c>
      <c r="N119" s="19">
        <f t="shared" si="24"/>
        <v>13</v>
      </c>
      <c r="O119" s="19">
        <f t="shared" si="24"/>
        <v>15</v>
      </c>
      <c r="P119" s="19">
        <f t="shared" si="24"/>
        <v>746</v>
      </c>
      <c r="Q119" s="19">
        <f t="shared" si="24"/>
        <v>192</v>
      </c>
      <c r="R119" s="19">
        <f t="shared" si="24"/>
        <v>173</v>
      </c>
      <c r="S119" s="19">
        <f t="shared" si="24"/>
        <v>111</v>
      </c>
      <c r="T119" s="19">
        <f t="shared" si="24"/>
        <v>64</v>
      </c>
      <c r="U119" s="19">
        <f t="shared" si="24"/>
        <v>204</v>
      </c>
      <c r="V119" s="19">
        <f t="shared" si="24"/>
        <v>154</v>
      </c>
    </row>
    <row r="120" spans="1:22" x14ac:dyDescent="0.25">
      <c r="A120" s="8"/>
      <c r="B120" s="114" t="s">
        <v>6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</row>
    <row r="121" spans="1:22" x14ac:dyDescent="0.25">
      <c r="A121" s="8"/>
      <c r="B121" s="114" t="s">
        <v>26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</row>
    <row r="122" spans="1:22" ht="30" x14ac:dyDescent="0.25">
      <c r="A122" s="8">
        <v>75</v>
      </c>
      <c r="B122" s="22" t="s">
        <v>43</v>
      </c>
      <c r="C122" s="17">
        <f t="shared" ref="C122:C157" si="25">SUM(D122:V122)</f>
        <v>0</v>
      </c>
      <c r="D122" s="17">
        <v>0</v>
      </c>
      <c r="E122" s="1" t="s">
        <v>175</v>
      </c>
      <c r="F122" s="1" t="s">
        <v>175</v>
      </c>
      <c r="G122" s="1" t="s">
        <v>175</v>
      </c>
      <c r="H122" s="1" t="s">
        <v>175</v>
      </c>
      <c r="I122" s="1" t="s">
        <v>175</v>
      </c>
      <c r="J122" s="1" t="s">
        <v>175</v>
      </c>
      <c r="K122" s="1" t="s">
        <v>175</v>
      </c>
      <c r="L122" s="1" t="s">
        <v>175</v>
      </c>
      <c r="M122" s="1" t="s">
        <v>175</v>
      </c>
      <c r="N122" s="1" t="s">
        <v>175</v>
      </c>
      <c r="O122" s="1" t="s">
        <v>175</v>
      </c>
      <c r="P122" s="1" t="s">
        <v>175</v>
      </c>
      <c r="Q122" s="1" t="s">
        <v>175</v>
      </c>
      <c r="R122" s="1" t="s">
        <v>175</v>
      </c>
      <c r="S122" s="1" t="s">
        <v>175</v>
      </c>
      <c r="T122" s="1" t="s">
        <v>175</v>
      </c>
      <c r="U122" s="1" t="s">
        <v>175</v>
      </c>
      <c r="V122" s="1" t="s">
        <v>175</v>
      </c>
    </row>
    <row r="123" spans="1:22" x14ac:dyDescent="0.25">
      <c r="A123" s="8"/>
      <c r="B123" s="22" t="s">
        <v>157</v>
      </c>
      <c r="C123" s="17">
        <f t="shared" si="25"/>
        <v>82</v>
      </c>
      <c r="D123" s="17">
        <v>82</v>
      </c>
      <c r="E123" s="1" t="s">
        <v>175</v>
      </c>
      <c r="F123" s="1" t="s">
        <v>175</v>
      </c>
      <c r="G123" s="1" t="s">
        <v>175</v>
      </c>
      <c r="H123" s="1" t="s">
        <v>175</v>
      </c>
      <c r="I123" s="1" t="s">
        <v>175</v>
      </c>
      <c r="J123" s="1" t="s">
        <v>175</v>
      </c>
      <c r="K123" s="1" t="s">
        <v>175</v>
      </c>
      <c r="L123" s="1" t="s">
        <v>175</v>
      </c>
      <c r="M123" s="1" t="s">
        <v>175</v>
      </c>
      <c r="N123" s="1" t="s">
        <v>175</v>
      </c>
      <c r="O123" s="1" t="s">
        <v>175</v>
      </c>
      <c r="P123" s="1" t="s">
        <v>175</v>
      </c>
      <c r="Q123" s="1" t="s">
        <v>175</v>
      </c>
      <c r="R123" s="1" t="s">
        <v>175</v>
      </c>
      <c r="S123" s="1" t="s">
        <v>175</v>
      </c>
      <c r="T123" s="1" t="s">
        <v>175</v>
      </c>
      <c r="U123" s="1" t="s">
        <v>175</v>
      </c>
      <c r="V123" s="1" t="s">
        <v>175</v>
      </c>
    </row>
    <row r="124" spans="1:22" ht="45" x14ac:dyDescent="0.25">
      <c r="A124" s="8">
        <v>76</v>
      </c>
      <c r="B124" s="22" t="s">
        <v>67</v>
      </c>
      <c r="C124" s="17">
        <f t="shared" si="25"/>
        <v>6</v>
      </c>
      <c r="D124" s="17">
        <v>6</v>
      </c>
      <c r="E124" s="1" t="s">
        <v>175</v>
      </c>
      <c r="F124" s="1" t="s">
        <v>175</v>
      </c>
      <c r="G124" s="1" t="s">
        <v>175</v>
      </c>
      <c r="H124" s="1" t="s">
        <v>175</v>
      </c>
      <c r="I124" s="1" t="s">
        <v>175</v>
      </c>
      <c r="J124" s="1" t="s">
        <v>175</v>
      </c>
      <c r="K124" s="1" t="s">
        <v>175</v>
      </c>
      <c r="L124" s="1" t="s">
        <v>175</v>
      </c>
      <c r="M124" s="1" t="s">
        <v>175</v>
      </c>
      <c r="N124" s="1" t="s">
        <v>175</v>
      </c>
      <c r="O124" s="1" t="s">
        <v>175</v>
      </c>
      <c r="P124" s="1" t="s">
        <v>175</v>
      </c>
      <c r="Q124" s="1" t="s">
        <v>175</v>
      </c>
      <c r="R124" s="1" t="s">
        <v>175</v>
      </c>
      <c r="S124" s="1" t="s">
        <v>175</v>
      </c>
      <c r="T124" s="1" t="s">
        <v>175</v>
      </c>
      <c r="U124" s="1" t="s">
        <v>175</v>
      </c>
      <c r="V124" s="1" t="s">
        <v>175</v>
      </c>
    </row>
    <row r="125" spans="1:22" ht="90" x14ac:dyDescent="0.25">
      <c r="A125" s="8"/>
      <c r="B125" s="22" t="s">
        <v>40</v>
      </c>
      <c r="C125" s="17">
        <f t="shared" si="25"/>
        <v>129</v>
      </c>
      <c r="D125" s="17">
        <v>129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45" x14ac:dyDescent="0.25">
      <c r="A126" s="8"/>
      <c r="B126" s="22" t="s">
        <v>133</v>
      </c>
      <c r="C126" s="17">
        <f t="shared" si="25"/>
        <v>0</v>
      </c>
      <c r="D126" s="17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30" x14ac:dyDescent="0.25">
      <c r="A127" s="8">
        <v>77</v>
      </c>
      <c r="B127" s="22" t="s">
        <v>137</v>
      </c>
      <c r="C127" s="17">
        <f t="shared" si="25"/>
        <v>205</v>
      </c>
      <c r="D127" s="17">
        <v>205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x14ac:dyDescent="0.25">
      <c r="A128" s="8">
        <v>78</v>
      </c>
      <c r="B128" s="22" t="s">
        <v>132</v>
      </c>
      <c r="C128" s="17">
        <f t="shared" si="25"/>
        <v>0</v>
      </c>
      <c r="D128" s="17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5" x14ac:dyDescent="0.25">
      <c r="A129" s="8"/>
      <c r="B129" s="22" t="s">
        <v>20</v>
      </c>
      <c r="C129" s="17">
        <f t="shared" si="25"/>
        <v>0</v>
      </c>
      <c r="D129" s="17">
        <f>1-1</f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x14ac:dyDescent="0.25">
      <c r="A130" s="8"/>
      <c r="B130" s="22" t="s">
        <v>129</v>
      </c>
      <c r="C130" s="17">
        <f t="shared" si="25"/>
        <v>42</v>
      </c>
      <c r="D130" s="17">
        <v>42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60" x14ac:dyDescent="0.25">
      <c r="A131" s="8">
        <v>79</v>
      </c>
      <c r="B131" s="22" t="s">
        <v>11</v>
      </c>
      <c r="C131" s="17">
        <f t="shared" si="25"/>
        <v>0</v>
      </c>
      <c r="D131" s="17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90" x14ac:dyDescent="0.25">
      <c r="A132" s="8">
        <v>80</v>
      </c>
      <c r="B132" s="22" t="s">
        <v>158</v>
      </c>
      <c r="C132" s="17">
        <f t="shared" si="25"/>
        <v>0</v>
      </c>
      <c r="D132" s="17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0" x14ac:dyDescent="0.25">
      <c r="A133" s="8"/>
      <c r="B133" s="22" t="s">
        <v>131</v>
      </c>
      <c r="C133" s="17">
        <f t="shared" si="25"/>
        <v>51</v>
      </c>
      <c r="D133" s="17">
        <f>48+67-64</f>
        <v>51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45" x14ac:dyDescent="0.25">
      <c r="A134" s="8"/>
      <c r="B134" s="22" t="s">
        <v>159</v>
      </c>
      <c r="C134" s="17">
        <f t="shared" si="25"/>
        <v>78</v>
      </c>
      <c r="D134" s="17">
        <f>70+93-85</f>
        <v>78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60" x14ac:dyDescent="0.25">
      <c r="A135" s="8">
        <v>81</v>
      </c>
      <c r="B135" s="22" t="s">
        <v>127</v>
      </c>
      <c r="C135" s="17">
        <f t="shared" si="25"/>
        <v>54</v>
      </c>
      <c r="D135" s="17">
        <f>51+3</f>
        <v>54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60" x14ac:dyDescent="0.25">
      <c r="A136" s="8"/>
      <c r="B136" s="22" t="s">
        <v>10</v>
      </c>
      <c r="C136" s="17">
        <f t="shared" si="25"/>
        <v>1</v>
      </c>
      <c r="D136" s="17">
        <f>1+14-14</f>
        <v>1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30" x14ac:dyDescent="0.25">
      <c r="A137" s="8"/>
      <c r="B137" s="22" t="s">
        <v>136</v>
      </c>
      <c r="C137" s="17">
        <f t="shared" si="25"/>
        <v>28</v>
      </c>
      <c r="D137" s="17">
        <v>28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x14ac:dyDescent="0.25">
      <c r="A138" s="8"/>
      <c r="B138" s="22" t="s">
        <v>18</v>
      </c>
      <c r="C138" s="17">
        <f t="shared" si="25"/>
        <v>20</v>
      </c>
      <c r="D138" s="17">
        <v>20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90" x14ac:dyDescent="0.25">
      <c r="A139" s="8"/>
      <c r="B139" s="22" t="s">
        <v>21</v>
      </c>
      <c r="C139" s="17">
        <f t="shared" si="25"/>
        <v>0</v>
      </c>
      <c r="D139" s="17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30" x14ac:dyDescent="0.25">
      <c r="A140" s="8"/>
      <c r="B140" s="22" t="s">
        <v>19</v>
      </c>
      <c r="C140" s="17">
        <f t="shared" si="25"/>
        <v>26</v>
      </c>
      <c r="D140" s="17">
        <v>26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60" x14ac:dyDescent="0.25">
      <c r="A141" s="8">
        <v>82</v>
      </c>
      <c r="B141" s="22" t="s">
        <v>66</v>
      </c>
      <c r="C141" s="17">
        <f t="shared" si="25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45" x14ac:dyDescent="0.25">
      <c r="A142" s="8">
        <v>83</v>
      </c>
      <c r="B142" s="22" t="s">
        <v>36</v>
      </c>
      <c r="C142" s="17">
        <f t="shared" si="25"/>
        <v>19</v>
      </c>
      <c r="D142" s="17">
        <v>19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x14ac:dyDescent="0.25">
      <c r="A143" s="8">
        <v>84</v>
      </c>
      <c r="B143" s="22" t="s">
        <v>138</v>
      </c>
      <c r="C143" s="17">
        <f t="shared" si="25"/>
        <v>13</v>
      </c>
      <c r="D143" s="17">
        <f>11+2</f>
        <v>13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45" x14ac:dyDescent="0.25">
      <c r="A144" s="8">
        <v>85</v>
      </c>
      <c r="B144" s="22" t="s">
        <v>15</v>
      </c>
      <c r="C144" s="17">
        <f t="shared" si="25"/>
        <v>0</v>
      </c>
      <c r="D144" s="17">
        <f>12-12</f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75" x14ac:dyDescent="0.25">
      <c r="A145" s="8">
        <v>86</v>
      </c>
      <c r="B145" s="22" t="s">
        <v>17</v>
      </c>
      <c r="C145" s="17">
        <f t="shared" si="25"/>
        <v>1</v>
      </c>
      <c r="D145" s="17">
        <v>1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104.25" customHeight="1" x14ac:dyDescent="0.25">
      <c r="A146" s="8">
        <v>87</v>
      </c>
      <c r="B146" s="14" t="s">
        <v>160</v>
      </c>
      <c r="C146" s="17">
        <f t="shared" si="25"/>
        <v>0</v>
      </c>
      <c r="D146" s="17">
        <v>0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45" x14ac:dyDescent="0.25">
      <c r="A147" s="8">
        <v>88</v>
      </c>
      <c r="B147" s="22" t="s">
        <v>16</v>
      </c>
      <c r="C147" s="17">
        <f t="shared" si="25"/>
        <v>40</v>
      </c>
      <c r="D147" s="17">
        <v>40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x14ac:dyDescent="0.25">
      <c r="A148" s="8">
        <v>89</v>
      </c>
      <c r="B148" s="22" t="s">
        <v>161</v>
      </c>
      <c r="C148" s="17">
        <f t="shared" si="25"/>
        <v>20</v>
      </c>
      <c r="D148" s="17">
        <v>20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30" x14ac:dyDescent="0.25">
      <c r="A149" s="8">
        <v>90</v>
      </c>
      <c r="B149" s="22" t="s">
        <v>162</v>
      </c>
      <c r="C149" s="17">
        <f t="shared" si="25"/>
        <v>0</v>
      </c>
      <c r="D149" s="17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30" x14ac:dyDescent="0.25">
      <c r="A150" s="8">
        <v>91</v>
      </c>
      <c r="B150" s="22" t="s">
        <v>13</v>
      </c>
      <c r="C150" s="17">
        <f t="shared" si="25"/>
        <v>148</v>
      </c>
      <c r="D150" s="17">
        <f>138+10</f>
        <v>148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30" x14ac:dyDescent="0.25">
      <c r="A151" s="8">
        <v>92</v>
      </c>
      <c r="B151" s="22" t="s">
        <v>163</v>
      </c>
      <c r="C151" s="17">
        <f t="shared" si="25"/>
        <v>8</v>
      </c>
      <c r="D151" s="17">
        <v>8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30" customHeight="1" x14ac:dyDescent="0.25">
      <c r="A152" s="8">
        <v>93</v>
      </c>
      <c r="B152" s="14" t="s">
        <v>164</v>
      </c>
      <c r="C152" s="17">
        <f t="shared" si="25"/>
        <v>1</v>
      </c>
      <c r="D152" s="17">
        <v>1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x14ac:dyDescent="0.25">
      <c r="A153" s="8">
        <v>94</v>
      </c>
      <c r="B153" s="22" t="s">
        <v>165</v>
      </c>
      <c r="C153" s="17">
        <f t="shared" si="25"/>
        <v>0</v>
      </c>
      <c r="D153" s="17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45" x14ac:dyDescent="0.25">
      <c r="A154" s="8">
        <v>95</v>
      </c>
      <c r="B154" s="22" t="s">
        <v>12</v>
      </c>
      <c r="C154" s="17">
        <f t="shared" si="25"/>
        <v>0</v>
      </c>
      <c r="D154" s="17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30" x14ac:dyDescent="0.25">
      <c r="A155" s="8">
        <v>96</v>
      </c>
      <c r="B155" s="22" t="s">
        <v>166</v>
      </c>
      <c r="C155" s="17">
        <f t="shared" si="25"/>
        <v>54</v>
      </c>
      <c r="D155" s="17">
        <v>54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>
        <v>97</v>
      </c>
      <c r="B156" s="22" t="s">
        <v>35</v>
      </c>
      <c r="C156" s="17">
        <f t="shared" si="25"/>
        <v>5</v>
      </c>
      <c r="D156" s="17">
        <v>5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>
        <v>98</v>
      </c>
      <c r="B157" s="22" t="s">
        <v>167</v>
      </c>
      <c r="C157" s="17">
        <f t="shared" si="25"/>
        <v>83</v>
      </c>
      <c r="D157" s="17">
        <f>84-1</f>
        <v>83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s="15" customFormat="1" x14ac:dyDescent="0.25">
      <c r="A158" s="91">
        <v>24</v>
      </c>
      <c r="B158" s="51" t="s">
        <v>27</v>
      </c>
      <c r="C158" s="19">
        <f t="shared" ref="C158:V158" si="26">SUM(C122:C157)</f>
        <v>1114</v>
      </c>
      <c r="D158" s="19">
        <f t="shared" si="26"/>
        <v>1114</v>
      </c>
      <c r="E158" s="19">
        <f t="shared" si="26"/>
        <v>0</v>
      </c>
      <c r="F158" s="19">
        <f t="shared" si="26"/>
        <v>0</v>
      </c>
      <c r="G158" s="19">
        <f t="shared" si="26"/>
        <v>0</v>
      </c>
      <c r="H158" s="19">
        <f t="shared" si="26"/>
        <v>0</v>
      </c>
      <c r="I158" s="19">
        <f t="shared" si="26"/>
        <v>0</v>
      </c>
      <c r="J158" s="19">
        <f t="shared" si="26"/>
        <v>0</v>
      </c>
      <c r="K158" s="19">
        <f t="shared" si="26"/>
        <v>0</v>
      </c>
      <c r="L158" s="19">
        <f t="shared" si="26"/>
        <v>0</v>
      </c>
      <c r="M158" s="19">
        <f t="shared" si="26"/>
        <v>0</v>
      </c>
      <c r="N158" s="19">
        <f t="shared" si="26"/>
        <v>0</v>
      </c>
      <c r="O158" s="19">
        <f t="shared" si="26"/>
        <v>0</v>
      </c>
      <c r="P158" s="19">
        <f t="shared" si="26"/>
        <v>0</v>
      </c>
      <c r="Q158" s="19">
        <f t="shared" si="26"/>
        <v>0</v>
      </c>
      <c r="R158" s="19">
        <f t="shared" si="26"/>
        <v>0</v>
      </c>
      <c r="S158" s="19">
        <f t="shared" si="26"/>
        <v>0</v>
      </c>
      <c r="T158" s="19">
        <f t="shared" si="26"/>
        <v>0</v>
      </c>
      <c r="U158" s="19">
        <f t="shared" si="26"/>
        <v>0</v>
      </c>
      <c r="V158" s="19">
        <f t="shared" si="26"/>
        <v>0</v>
      </c>
    </row>
    <row r="159" spans="1:22" x14ac:dyDescent="0.25">
      <c r="A159" s="8"/>
      <c r="B159" s="114" t="s">
        <v>34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</row>
    <row r="160" spans="1:22" ht="75" x14ac:dyDescent="0.25">
      <c r="A160" s="8">
        <v>99</v>
      </c>
      <c r="B160" s="22" t="s">
        <v>168</v>
      </c>
      <c r="C160" s="17">
        <f>SUM(D160:V160)</f>
        <v>191</v>
      </c>
      <c r="D160" s="17">
        <f>180+11</f>
        <v>191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x14ac:dyDescent="0.25">
      <c r="A161" s="8">
        <v>100</v>
      </c>
      <c r="B161" s="22" t="s">
        <v>47</v>
      </c>
      <c r="C161" s="17">
        <f>SUM(D161:V161)</f>
        <v>62</v>
      </c>
      <c r="D161" s="17">
        <f>55+7</f>
        <v>62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x14ac:dyDescent="0.25">
      <c r="A162" s="8">
        <v>101</v>
      </c>
      <c r="B162" s="22" t="s">
        <v>69</v>
      </c>
      <c r="C162" s="17">
        <f>SUM(D162:V162)</f>
        <v>0</v>
      </c>
      <c r="D162" s="17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s="15" customFormat="1" x14ac:dyDescent="0.25">
      <c r="A163" s="91">
        <v>3</v>
      </c>
      <c r="B163" s="51" t="s">
        <v>27</v>
      </c>
      <c r="C163" s="19">
        <f>SUM(C160:C162)</f>
        <v>253</v>
      </c>
      <c r="D163" s="19">
        <f t="shared" ref="D163:V163" si="27">SUM(D160:D162)</f>
        <v>253</v>
      </c>
      <c r="E163" s="19">
        <f t="shared" si="27"/>
        <v>0</v>
      </c>
      <c r="F163" s="19">
        <f t="shared" si="27"/>
        <v>0</v>
      </c>
      <c r="G163" s="19">
        <f t="shared" si="27"/>
        <v>0</v>
      </c>
      <c r="H163" s="19">
        <f t="shared" si="27"/>
        <v>0</v>
      </c>
      <c r="I163" s="19">
        <f t="shared" si="27"/>
        <v>0</v>
      </c>
      <c r="J163" s="19">
        <f t="shared" si="27"/>
        <v>0</v>
      </c>
      <c r="K163" s="19">
        <f t="shared" si="27"/>
        <v>0</v>
      </c>
      <c r="L163" s="19">
        <f t="shared" si="27"/>
        <v>0</v>
      </c>
      <c r="M163" s="19">
        <f t="shared" si="27"/>
        <v>0</v>
      </c>
      <c r="N163" s="19">
        <f t="shared" si="27"/>
        <v>0</v>
      </c>
      <c r="O163" s="19">
        <f t="shared" si="27"/>
        <v>0</v>
      </c>
      <c r="P163" s="19">
        <f t="shared" si="27"/>
        <v>0</v>
      </c>
      <c r="Q163" s="19">
        <f t="shared" si="27"/>
        <v>0</v>
      </c>
      <c r="R163" s="19">
        <f t="shared" si="27"/>
        <v>0</v>
      </c>
      <c r="S163" s="19">
        <f t="shared" si="27"/>
        <v>0</v>
      </c>
      <c r="T163" s="19">
        <f t="shared" si="27"/>
        <v>0</v>
      </c>
      <c r="U163" s="19">
        <f t="shared" si="27"/>
        <v>0</v>
      </c>
      <c r="V163" s="19">
        <f t="shared" si="27"/>
        <v>0</v>
      </c>
    </row>
    <row r="164" spans="1:22" x14ac:dyDescent="0.25">
      <c r="A164" s="8"/>
      <c r="B164" s="114" t="s">
        <v>38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</row>
    <row r="165" spans="1:22" ht="75" x14ac:dyDescent="0.25">
      <c r="A165" s="8">
        <v>102</v>
      </c>
      <c r="B165" s="22" t="s">
        <v>39</v>
      </c>
      <c r="C165" s="17">
        <f>SUM(D165:V165)</f>
        <v>24</v>
      </c>
      <c r="D165" s="17">
        <v>24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30" x14ac:dyDescent="0.25">
      <c r="A166" s="8">
        <v>103</v>
      </c>
      <c r="B166" s="22" t="s">
        <v>48</v>
      </c>
      <c r="C166" s="17">
        <f>SUM(D166:V166)</f>
        <v>6</v>
      </c>
      <c r="D166" s="17">
        <v>6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75" x14ac:dyDescent="0.25">
      <c r="A167" s="8">
        <v>104</v>
      </c>
      <c r="B167" s="22" t="s">
        <v>49</v>
      </c>
      <c r="C167" s="17">
        <f>SUM(D167:V167)</f>
        <v>0</v>
      </c>
      <c r="D167" s="17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s="15" customFormat="1" x14ac:dyDescent="0.25">
      <c r="A168" s="91">
        <v>3</v>
      </c>
      <c r="B168" s="51" t="s">
        <v>27</v>
      </c>
      <c r="C168" s="19">
        <f>SUM(C165:C167)</f>
        <v>30</v>
      </c>
      <c r="D168" s="19">
        <f t="shared" ref="D168:V168" si="28">SUM(D165:D167)</f>
        <v>30</v>
      </c>
      <c r="E168" s="19">
        <f t="shared" si="28"/>
        <v>0</v>
      </c>
      <c r="F168" s="19">
        <f t="shared" si="28"/>
        <v>0</v>
      </c>
      <c r="G168" s="19">
        <f t="shared" si="28"/>
        <v>0</v>
      </c>
      <c r="H168" s="19">
        <f t="shared" si="28"/>
        <v>0</v>
      </c>
      <c r="I168" s="19">
        <f t="shared" si="28"/>
        <v>0</v>
      </c>
      <c r="J168" s="19">
        <f t="shared" si="28"/>
        <v>0</v>
      </c>
      <c r="K168" s="19">
        <f t="shared" si="28"/>
        <v>0</v>
      </c>
      <c r="L168" s="19">
        <f t="shared" si="28"/>
        <v>0</v>
      </c>
      <c r="M168" s="19">
        <f t="shared" si="28"/>
        <v>0</v>
      </c>
      <c r="N168" s="19">
        <f t="shared" si="28"/>
        <v>0</v>
      </c>
      <c r="O168" s="19">
        <f t="shared" si="28"/>
        <v>0</v>
      </c>
      <c r="P168" s="19">
        <f t="shared" si="28"/>
        <v>0</v>
      </c>
      <c r="Q168" s="19">
        <f t="shared" si="28"/>
        <v>0</v>
      </c>
      <c r="R168" s="19">
        <f t="shared" si="28"/>
        <v>0</v>
      </c>
      <c r="S168" s="19">
        <f t="shared" si="28"/>
        <v>0</v>
      </c>
      <c r="T168" s="19">
        <f t="shared" si="28"/>
        <v>0</v>
      </c>
      <c r="U168" s="19">
        <f t="shared" si="28"/>
        <v>0</v>
      </c>
      <c r="V168" s="19">
        <f t="shared" si="28"/>
        <v>0</v>
      </c>
    </row>
    <row r="169" spans="1:22" x14ac:dyDescent="0.25">
      <c r="A169" s="8"/>
      <c r="B169" s="114" t="s">
        <v>56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</row>
    <row r="170" spans="1:22" ht="30" x14ac:dyDescent="0.25">
      <c r="A170" s="8">
        <v>105</v>
      </c>
      <c r="B170" s="9" t="s">
        <v>179</v>
      </c>
      <c r="C170" s="17">
        <v>0</v>
      </c>
      <c r="D170" s="1" t="s">
        <v>175</v>
      </c>
      <c r="E170" s="17">
        <v>0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30" x14ac:dyDescent="0.25">
      <c r="A171" s="8">
        <v>106</v>
      </c>
      <c r="B171" s="9" t="s">
        <v>180</v>
      </c>
      <c r="C171" s="17">
        <v>0</v>
      </c>
      <c r="D171" s="1" t="s">
        <v>175</v>
      </c>
      <c r="E171" s="17">
        <v>0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45" x14ac:dyDescent="0.25">
      <c r="A172" s="8">
        <v>107</v>
      </c>
      <c r="B172" s="9" t="s">
        <v>72</v>
      </c>
      <c r="C172" s="17">
        <v>0</v>
      </c>
      <c r="D172" s="1" t="s">
        <v>175</v>
      </c>
      <c r="E172" s="17">
        <v>0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90" x14ac:dyDescent="0.25">
      <c r="A173" s="8">
        <v>108</v>
      </c>
      <c r="B173" s="9" t="s">
        <v>181</v>
      </c>
      <c r="C173" s="17">
        <v>0</v>
      </c>
      <c r="D173" s="1" t="s">
        <v>175</v>
      </c>
      <c r="E173" s="17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15" customFormat="1" x14ac:dyDescent="0.25">
      <c r="A174" s="91">
        <v>4</v>
      </c>
      <c r="B174" s="67" t="s">
        <v>27</v>
      </c>
      <c r="C174" s="19">
        <f t="shared" ref="C174:V174" si="29">SUM(C170:C170)</f>
        <v>0</v>
      </c>
      <c r="D174" s="19">
        <f t="shared" si="29"/>
        <v>0</v>
      </c>
      <c r="E174" s="19">
        <f t="shared" si="29"/>
        <v>0</v>
      </c>
      <c r="F174" s="19">
        <f t="shared" si="29"/>
        <v>0</v>
      </c>
      <c r="G174" s="19">
        <f t="shared" si="29"/>
        <v>0</v>
      </c>
      <c r="H174" s="19">
        <f t="shared" si="29"/>
        <v>0</v>
      </c>
      <c r="I174" s="19">
        <f t="shared" si="29"/>
        <v>0</v>
      </c>
      <c r="J174" s="19">
        <f t="shared" si="29"/>
        <v>0</v>
      </c>
      <c r="K174" s="19">
        <f t="shared" si="29"/>
        <v>0</v>
      </c>
      <c r="L174" s="19">
        <f t="shared" si="29"/>
        <v>0</v>
      </c>
      <c r="M174" s="19">
        <f t="shared" si="29"/>
        <v>0</v>
      </c>
      <c r="N174" s="19">
        <f t="shared" si="29"/>
        <v>0</v>
      </c>
      <c r="O174" s="19">
        <f t="shared" si="29"/>
        <v>0</v>
      </c>
      <c r="P174" s="19">
        <f t="shared" si="29"/>
        <v>0</v>
      </c>
      <c r="Q174" s="19">
        <f t="shared" si="29"/>
        <v>0</v>
      </c>
      <c r="R174" s="19">
        <f t="shared" si="29"/>
        <v>0</v>
      </c>
      <c r="S174" s="19">
        <f t="shared" si="29"/>
        <v>0</v>
      </c>
      <c r="T174" s="19">
        <f t="shared" si="29"/>
        <v>0</v>
      </c>
      <c r="U174" s="19">
        <f t="shared" si="29"/>
        <v>0</v>
      </c>
      <c r="V174" s="19">
        <f t="shared" si="29"/>
        <v>0</v>
      </c>
    </row>
    <row r="175" spans="1:22" x14ac:dyDescent="0.25">
      <c r="A175" s="8"/>
      <c r="B175" s="114" t="s">
        <v>172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</row>
    <row r="176" spans="1:22" ht="45" x14ac:dyDescent="0.25">
      <c r="A176" s="8">
        <v>109</v>
      </c>
      <c r="B176" s="22" t="s">
        <v>71</v>
      </c>
      <c r="C176" s="1">
        <f>SUM(D176:V176)</f>
        <v>1</v>
      </c>
      <c r="D176" s="1" t="s">
        <v>175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34">
        <v>1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91">
        <v>1</v>
      </c>
      <c r="B177" s="51" t="s">
        <v>27</v>
      </c>
      <c r="C177" s="19">
        <f>SUM(C176:C176)</f>
        <v>1</v>
      </c>
      <c r="D177" s="19">
        <f t="shared" ref="D177:V177" si="30">SUM(D176:D176)</f>
        <v>0</v>
      </c>
      <c r="E177" s="19">
        <f t="shared" si="30"/>
        <v>0</v>
      </c>
      <c r="F177" s="19">
        <f t="shared" si="30"/>
        <v>0</v>
      </c>
      <c r="G177" s="19">
        <f t="shared" si="30"/>
        <v>0</v>
      </c>
      <c r="H177" s="19">
        <f t="shared" si="30"/>
        <v>0</v>
      </c>
      <c r="I177" s="19">
        <f t="shared" si="30"/>
        <v>0</v>
      </c>
      <c r="J177" s="19">
        <f t="shared" si="30"/>
        <v>0</v>
      </c>
      <c r="K177" s="19">
        <f t="shared" si="30"/>
        <v>0</v>
      </c>
      <c r="L177" s="19">
        <f t="shared" si="30"/>
        <v>0</v>
      </c>
      <c r="M177" s="19">
        <f t="shared" si="30"/>
        <v>0</v>
      </c>
      <c r="N177" s="19">
        <f t="shared" si="30"/>
        <v>0</v>
      </c>
      <c r="O177" s="19">
        <f t="shared" si="30"/>
        <v>0</v>
      </c>
      <c r="P177" s="19">
        <f t="shared" si="30"/>
        <v>1</v>
      </c>
      <c r="Q177" s="19">
        <f t="shared" si="30"/>
        <v>0</v>
      </c>
      <c r="R177" s="19">
        <f t="shared" si="30"/>
        <v>0</v>
      </c>
      <c r="S177" s="19">
        <f t="shared" si="30"/>
        <v>0</v>
      </c>
      <c r="T177" s="19">
        <f t="shared" si="30"/>
        <v>0</v>
      </c>
      <c r="U177" s="19">
        <f t="shared" si="30"/>
        <v>0</v>
      </c>
      <c r="V177" s="19">
        <f t="shared" si="30"/>
        <v>0</v>
      </c>
    </row>
    <row r="178" spans="1:22" x14ac:dyDescent="0.25">
      <c r="A178" s="8"/>
      <c r="B178" s="114" t="s">
        <v>55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</row>
    <row r="179" spans="1:22" ht="30" x14ac:dyDescent="0.25">
      <c r="A179" s="8">
        <v>110</v>
      </c>
      <c r="B179" s="22" t="s">
        <v>170</v>
      </c>
      <c r="C179" s="34">
        <v>0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34">
        <v>0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111</v>
      </c>
      <c r="B180" s="22" t="s">
        <v>169</v>
      </c>
      <c r="C180" s="34">
        <v>0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34">
        <v>0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45" x14ac:dyDescent="0.25">
      <c r="A181" s="8">
        <v>112</v>
      </c>
      <c r="B181" s="22" t="s">
        <v>171</v>
      </c>
      <c r="C181" s="34">
        <v>0</v>
      </c>
      <c r="D181" s="1" t="s">
        <v>175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34">
        <v>0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s="15" customFormat="1" x14ac:dyDescent="0.25">
      <c r="A182" s="91">
        <v>3</v>
      </c>
      <c r="B182" s="51" t="s">
        <v>27</v>
      </c>
      <c r="C182" s="19">
        <f t="shared" ref="C182:V182" si="31">SUM(C179:C181)</f>
        <v>0</v>
      </c>
      <c r="D182" s="19">
        <f t="shared" si="31"/>
        <v>0</v>
      </c>
      <c r="E182" s="19">
        <f t="shared" si="31"/>
        <v>0</v>
      </c>
      <c r="F182" s="19">
        <f t="shared" si="31"/>
        <v>0</v>
      </c>
      <c r="G182" s="19">
        <f t="shared" si="31"/>
        <v>0</v>
      </c>
      <c r="H182" s="19">
        <f t="shared" si="31"/>
        <v>0</v>
      </c>
      <c r="I182" s="19">
        <f t="shared" si="31"/>
        <v>0</v>
      </c>
      <c r="J182" s="19">
        <f t="shared" si="31"/>
        <v>0</v>
      </c>
      <c r="K182" s="19">
        <f t="shared" si="31"/>
        <v>0</v>
      </c>
      <c r="L182" s="19">
        <f t="shared" si="31"/>
        <v>0</v>
      </c>
      <c r="M182" s="19">
        <f t="shared" si="31"/>
        <v>0</v>
      </c>
      <c r="N182" s="19">
        <f t="shared" si="31"/>
        <v>0</v>
      </c>
      <c r="O182" s="19">
        <f t="shared" si="31"/>
        <v>0</v>
      </c>
      <c r="P182" s="19">
        <f t="shared" si="31"/>
        <v>0</v>
      </c>
      <c r="Q182" s="19">
        <f t="shared" si="31"/>
        <v>0</v>
      </c>
      <c r="R182" s="19">
        <f t="shared" si="31"/>
        <v>0</v>
      </c>
      <c r="S182" s="19">
        <f t="shared" si="31"/>
        <v>0</v>
      </c>
      <c r="T182" s="19">
        <f t="shared" si="31"/>
        <v>0</v>
      </c>
      <c r="U182" s="19">
        <f t="shared" si="31"/>
        <v>0</v>
      </c>
      <c r="V182" s="19">
        <f t="shared" si="31"/>
        <v>0</v>
      </c>
    </row>
    <row r="183" spans="1:22" s="15" customFormat="1" x14ac:dyDescent="0.25">
      <c r="A183" s="91"/>
      <c r="B183" s="51" t="s">
        <v>28</v>
      </c>
      <c r="C183" s="19">
        <f>C168+C163+C158+C182+C177+C174</f>
        <v>1398</v>
      </c>
      <c r="D183" s="19">
        <f t="shared" ref="D183:V183" si="32">D168+D163+D158+D182+D177+D174</f>
        <v>1397</v>
      </c>
      <c r="E183" s="19">
        <f t="shared" si="32"/>
        <v>0</v>
      </c>
      <c r="F183" s="19">
        <f t="shared" si="32"/>
        <v>0</v>
      </c>
      <c r="G183" s="19">
        <f t="shared" si="32"/>
        <v>0</v>
      </c>
      <c r="H183" s="19">
        <f t="shared" si="32"/>
        <v>0</v>
      </c>
      <c r="I183" s="19">
        <f t="shared" si="32"/>
        <v>0</v>
      </c>
      <c r="J183" s="19">
        <f t="shared" si="32"/>
        <v>0</v>
      </c>
      <c r="K183" s="19">
        <f t="shared" si="32"/>
        <v>0</v>
      </c>
      <c r="L183" s="19">
        <f t="shared" si="32"/>
        <v>0</v>
      </c>
      <c r="M183" s="19">
        <f t="shared" si="32"/>
        <v>0</v>
      </c>
      <c r="N183" s="19">
        <f t="shared" si="32"/>
        <v>0</v>
      </c>
      <c r="O183" s="19">
        <f t="shared" si="32"/>
        <v>0</v>
      </c>
      <c r="P183" s="19">
        <f t="shared" si="32"/>
        <v>1</v>
      </c>
      <c r="Q183" s="19">
        <f t="shared" si="32"/>
        <v>0</v>
      </c>
      <c r="R183" s="19">
        <f t="shared" si="32"/>
        <v>0</v>
      </c>
      <c r="S183" s="19">
        <f t="shared" si="32"/>
        <v>0</v>
      </c>
      <c r="T183" s="19">
        <f t="shared" si="32"/>
        <v>0</v>
      </c>
      <c r="U183" s="19">
        <f t="shared" si="32"/>
        <v>0</v>
      </c>
      <c r="V183" s="19">
        <f t="shared" si="32"/>
        <v>0</v>
      </c>
    </row>
    <row r="184" spans="1:22" s="15" customFormat="1" x14ac:dyDescent="0.25">
      <c r="A184" s="114" t="s">
        <v>62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</row>
    <row r="185" spans="1:22" s="15" customFormat="1" x14ac:dyDescent="0.25">
      <c r="A185" s="113" t="s">
        <v>60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</row>
    <row r="186" spans="1:22" s="15" customFormat="1" ht="105.75" customHeight="1" x14ac:dyDescent="0.25">
      <c r="A186" s="8">
        <v>113</v>
      </c>
      <c r="B186" s="14" t="s">
        <v>61</v>
      </c>
      <c r="C186" s="17">
        <f>SUM(D186:V186)</f>
        <v>3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1</v>
      </c>
      <c r="S186" s="17">
        <v>0</v>
      </c>
      <c r="T186" s="17">
        <v>1</v>
      </c>
      <c r="U186" s="17">
        <v>0</v>
      </c>
      <c r="V186" s="17">
        <v>1</v>
      </c>
    </row>
    <row r="187" spans="1:22" s="15" customFormat="1" ht="47.25" customHeight="1" x14ac:dyDescent="0.25">
      <c r="A187" s="8">
        <v>114</v>
      </c>
      <c r="B187" s="14" t="s">
        <v>58</v>
      </c>
      <c r="C187" s="17">
        <f>SUM(D187:V187)</f>
        <v>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</v>
      </c>
    </row>
    <row r="188" spans="1:22" s="15" customFormat="1" ht="135" x14ac:dyDescent="0.25">
      <c r="A188" s="8">
        <v>115</v>
      </c>
      <c r="B188" s="14" t="s">
        <v>59</v>
      </c>
      <c r="C188" s="17">
        <f>SUM(D188:V188)</f>
        <v>2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0</v>
      </c>
      <c r="V188" s="17">
        <v>1</v>
      </c>
    </row>
    <row r="189" spans="1:22" s="15" customFormat="1" x14ac:dyDescent="0.25">
      <c r="A189" s="91">
        <v>3</v>
      </c>
      <c r="B189" s="51" t="s">
        <v>27</v>
      </c>
      <c r="C189" s="17">
        <f>SUM(D189:V189)</f>
        <v>6</v>
      </c>
      <c r="D189" s="17">
        <f t="shared" ref="D189:R189" si="33">SUM(D186:D188)</f>
        <v>0</v>
      </c>
      <c r="E189" s="17">
        <f t="shared" si="33"/>
        <v>0</v>
      </c>
      <c r="F189" s="17">
        <f t="shared" si="33"/>
        <v>0</v>
      </c>
      <c r="G189" s="17">
        <f t="shared" si="33"/>
        <v>0</v>
      </c>
      <c r="H189" s="17">
        <f t="shared" si="33"/>
        <v>0</v>
      </c>
      <c r="I189" s="17">
        <f t="shared" si="33"/>
        <v>0</v>
      </c>
      <c r="J189" s="17">
        <f t="shared" si="33"/>
        <v>0</v>
      </c>
      <c r="K189" s="17">
        <f t="shared" si="33"/>
        <v>0</v>
      </c>
      <c r="L189" s="17">
        <f t="shared" si="33"/>
        <v>0</v>
      </c>
      <c r="M189" s="17">
        <f t="shared" si="33"/>
        <v>0</v>
      </c>
      <c r="N189" s="17">
        <f t="shared" si="33"/>
        <v>0</v>
      </c>
      <c r="O189" s="17">
        <f t="shared" si="33"/>
        <v>0</v>
      </c>
      <c r="P189" s="17">
        <f t="shared" si="33"/>
        <v>0</v>
      </c>
      <c r="Q189" s="17">
        <f t="shared" si="33"/>
        <v>0</v>
      </c>
      <c r="R189" s="17">
        <f t="shared" si="33"/>
        <v>1</v>
      </c>
      <c r="S189" s="17">
        <f>SUM(S186:S188)</f>
        <v>0</v>
      </c>
      <c r="T189" s="17">
        <f t="shared" ref="T189:V189" si="34">SUM(T186:T188)</f>
        <v>2</v>
      </c>
      <c r="U189" s="17">
        <f t="shared" si="34"/>
        <v>0</v>
      </c>
      <c r="V189" s="17">
        <f t="shared" si="34"/>
        <v>3</v>
      </c>
    </row>
    <row r="190" spans="1:22" ht="30" x14ac:dyDescent="0.25">
      <c r="A190" s="8"/>
      <c r="B190" s="21" t="s">
        <v>44</v>
      </c>
      <c r="C190" s="17">
        <f>SUM(D190:V190)</f>
        <v>3440</v>
      </c>
      <c r="D190" s="17">
        <v>313</v>
      </c>
      <c r="E190" s="17">
        <v>269</v>
      </c>
      <c r="F190" s="17">
        <v>61</v>
      </c>
      <c r="G190" s="17">
        <v>13</v>
      </c>
      <c r="H190" s="17">
        <v>24</v>
      </c>
      <c r="I190" s="17">
        <v>27</v>
      </c>
      <c r="J190" s="17">
        <v>318</v>
      </c>
      <c r="K190" s="17">
        <v>632</v>
      </c>
      <c r="L190" s="17">
        <v>272</v>
      </c>
      <c r="M190" s="17">
        <v>45</v>
      </c>
      <c r="N190" s="17">
        <v>37</v>
      </c>
      <c r="O190" s="17">
        <v>36</v>
      </c>
      <c r="P190" s="17">
        <v>683</v>
      </c>
      <c r="Q190" s="17">
        <v>121</v>
      </c>
      <c r="R190" s="17">
        <v>219</v>
      </c>
      <c r="S190" s="17">
        <v>202</v>
      </c>
      <c r="T190" s="17">
        <v>24</v>
      </c>
      <c r="U190" s="17">
        <v>102</v>
      </c>
      <c r="V190" s="17">
        <v>42</v>
      </c>
    </row>
    <row r="191" spans="1:22" ht="28.5" x14ac:dyDescent="0.25">
      <c r="A191" s="91" t="s">
        <v>0</v>
      </c>
      <c r="B191" s="49" t="s">
        <v>183</v>
      </c>
      <c r="C191" s="89">
        <f>C189+C183+C119+C98+C62</f>
        <v>49585</v>
      </c>
      <c r="D191" s="89">
        <f>D189+D183+D119+D98+D62</f>
        <v>8598</v>
      </c>
      <c r="E191" s="89">
        <f t="shared" ref="E191:V191" si="35">E189+E183+E119+E98+E62</f>
        <v>2211</v>
      </c>
      <c r="F191" s="89">
        <f t="shared" si="35"/>
        <v>2029</v>
      </c>
      <c r="G191" s="89">
        <f t="shared" si="35"/>
        <v>598</v>
      </c>
      <c r="H191" s="89">
        <f t="shared" si="35"/>
        <v>489</v>
      </c>
      <c r="I191" s="89">
        <f t="shared" si="35"/>
        <v>849</v>
      </c>
      <c r="J191" s="89">
        <f t="shared" si="35"/>
        <v>2977</v>
      </c>
      <c r="K191" s="89">
        <f>K189+K183+K119+K98+K62</f>
        <v>8350</v>
      </c>
      <c r="L191" s="89">
        <f t="shared" si="35"/>
        <v>4436</v>
      </c>
      <c r="M191" s="89">
        <f t="shared" si="35"/>
        <v>1647</v>
      </c>
      <c r="N191" s="89">
        <f t="shared" si="35"/>
        <v>1627</v>
      </c>
      <c r="O191" s="89">
        <f t="shared" si="35"/>
        <v>352</v>
      </c>
      <c r="P191" s="89">
        <f t="shared" si="35"/>
        <v>5325</v>
      </c>
      <c r="Q191" s="89">
        <f t="shared" si="35"/>
        <v>2695</v>
      </c>
      <c r="R191" s="89">
        <f t="shared" si="35"/>
        <v>2654</v>
      </c>
      <c r="S191" s="89">
        <f t="shared" si="35"/>
        <v>2709</v>
      </c>
      <c r="T191" s="89">
        <f t="shared" si="35"/>
        <v>377</v>
      </c>
      <c r="U191" s="89">
        <f t="shared" si="35"/>
        <v>868</v>
      </c>
      <c r="V191" s="89">
        <f t="shared" si="35"/>
        <v>794</v>
      </c>
    </row>
    <row r="192" spans="1:22" x14ac:dyDescent="0.25">
      <c r="A192" s="2">
        <f>A189+A182+A177+A168+A163+A158+A118+A105+A94+A97+A90+A87+A61+A58+A55+A50+A45+A35+A25+A22+A174+A78</f>
        <v>115</v>
      </c>
      <c r="B192" s="55"/>
      <c r="C192" s="78">
        <f>C189+C182+C177+C174+C168+C163+C158+C118+C105+C97+C94+C90+C87+C78+C61+C58+C55+C50+C45+C35+C25+C22</f>
        <v>49585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2:2" ht="30" x14ac:dyDescent="0.25">
      <c r="B193" s="5" t="s">
        <v>46</v>
      </c>
    </row>
  </sheetData>
  <autoFilter ref="A5:V193"/>
  <mergeCells count="32">
    <mergeCell ref="A185:V185"/>
    <mergeCell ref="B95:V95"/>
    <mergeCell ref="B164:V164"/>
    <mergeCell ref="B175:V175"/>
    <mergeCell ref="B178:V178"/>
    <mergeCell ref="A184:V184"/>
    <mergeCell ref="B169:V169"/>
    <mergeCell ref="B99:V99"/>
    <mergeCell ref="B100:V100"/>
    <mergeCell ref="B106:V106"/>
    <mergeCell ref="B120:V120"/>
    <mergeCell ref="B121:V121"/>
    <mergeCell ref="B159:V159"/>
    <mergeCell ref="B59:V59"/>
    <mergeCell ref="B63:V63"/>
    <mergeCell ref="B79:V79"/>
    <mergeCell ref="B88:V88"/>
    <mergeCell ref="A91:V91"/>
    <mergeCell ref="B64:V64"/>
    <mergeCell ref="B56:V56"/>
    <mergeCell ref="A2:V2"/>
    <mergeCell ref="A4:A5"/>
    <mergeCell ref="B4:B5"/>
    <mergeCell ref="D4:V4"/>
    <mergeCell ref="B7:V7"/>
    <mergeCell ref="B8:V8"/>
    <mergeCell ref="B23:V23"/>
    <mergeCell ref="B29:V29"/>
    <mergeCell ref="B36:V36"/>
    <mergeCell ref="B46:V46"/>
    <mergeCell ref="B51:V51"/>
    <mergeCell ref="B26:V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3"/>
  <sheetViews>
    <sheetView workbookViewId="0">
      <selection activeCell="A2" sqref="A2:V2"/>
    </sheetView>
  </sheetViews>
  <sheetFormatPr defaultRowHeight="15" x14ac:dyDescent="0.25"/>
  <cols>
    <col min="1" max="1" width="8.85546875" style="3" customWidth="1"/>
    <col min="2" max="2" width="52.4257812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customHeight="1" x14ac:dyDescent="0.25">
      <c r="A2" s="127" t="s">
        <v>190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90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88">
        <v>1</v>
      </c>
      <c r="B6" s="49">
        <v>2</v>
      </c>
      <c r="C6" s="91">
        <v>3</v>
      </c>
      <c r="D6" s="91">
        <v>4</v>
      </c>
      <c r="E6" s="49">
        <v>5</v>
      </c>
      <c r="F6" s="91">
        <v>6</v>
      </c>
      <c r="G6" s="91">
        <v>7</v>
      </c>
      <c r="H6" s="49">
        <v>8</v>
      </c>
      <c r="I6" s="91">
        <v>9</v>
      </c>
      <c r="J6" s="91">
        <v>10</v>
      </c>
      <c r="K6" s="49">
        <v>11</v>
      </c>
      <c r="L6" s="91">
        <v>12</v>
      </c>
      <c r="M6" s="91">
        <v>13</v>
      </c>
      <c r="N6" s="49">
        <v>14</v>
      </c>
      <c r="O6" s="91">
        <v>15</v>
      </c>
      <c r="P6" s="91">
        <v>16</v>
      </c>
      <c r="Q6" s="49">
        <v>17</v>
      </c>
      <c r="R6" s="91">
        <v>18</v>
      </c>
      <c r="S6" s="91">
        <v>19</v>
      </c>
      <c r="T6" s="49">
        <v>20</v>
      </c>
      <c r="U6" s="91">
        <v>21</v>
      </c>
      <c r="V6" s="91">
        <v>22</v>
      </c>
    </row>
    <row r="7" spans="1:22" x14ac:dyDescent="0.25">
      <c r="A7" s="91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39.25" customHeight="1" x14ac:dyDescent="0.25">
      <c r="A9" s="8">
        <v>1</v>
      </c>
      <c r="B9" s="9" t="s">
        <v>96</v>
      </c>
      <c r="C9" s="17">
        <f t="shared" ref="C9:C21" si="0">SUM(D9:V9)</f>
        <v>21</v>
      </c>
      <c r="D9" s="17">
        <v>0</v>
      </c>
      <c r="E9" s="17">
        <v>0</v>
      </c>
      <c r="F9" s="17">
        <v>0</v>
      </c>
      <c r="G9" s="17">
        <v>0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1</v>
      </c>
      <c r="U9" s="17">
        <v>19</v>
      </c>
      <c r="V9" s="17">
        <v>0</v>
      </c>
    </row>
    <row r="10" spans="1:22" ht="60" x14ac:dyDescent="0.25">
      <c r="A10" s="8">
        <v>2</v>
      </c>
      <c r="B10" s="50" t="s">
        <v>14</v>
      </c>
      <c r="C10" s="17">
        <f t="shared" si="0"/>
        <v>188</v>
      </c>
      <c r="D10" s="17">
        <v>15</v>
      </c>
      <c r="E10" s="17">
        <v>8</v>
      </c>
      <c r="F10" s="17">
        <v>2</v>
      </c>
      <c r="G10" s="17">
        <v>1</v>
      </c>
      <c r="H10" s="17">
        <v>8</v>
      </c>
      <c r="I10" s="17">
        <v>13</v>
      </c>
      <c r="J10" s="17">
        <v>1</v>
      </c>
      <c r="K10" s="17">
        <v>17</v>
      </c>
      <c r="L10" s="17">
        <v>4</v>
      </c>
      <c r="M10" s="17">
        <v>4</v>
      </c>
      <c r="N10" s="17">
        <v>7</v>
      </c>
      <c r="O10" s="17">
        <v>13</v>
      </c>
      <c r="P10" s="17">
        <v>14</v>
      </c>
      <c r="Q10" s="17">
        <v>23</v>
      </c>
      <c r="R10" s="17">
        <v>0</v>
      </c>
      <c r="S10" s="17">
        <v>24</v>
      </c>
      <c r="T10" s="17">
        <v>12</v>
      </c>
      <c r="U10" s="17">
        <v>17</v>
      </c>
      <c r="V10" s="17">
        <v>5</v>
      </c>
    </row>
    <row r="11" spans="1:22" ht="75" x14ac:dyDescent="0.25">
      <c r="A11" s="8">
        <v>3</v>
      </c>
      <c r="B11" s="50" t="s">
        <v>97</v>
      </c>
      <c r="C11" s="17">
        <f t="shared" si="0"/>
        <v>1340</v>
      </c>
      <c r="D11" s="17">
        <v>76</v>
      </c>
      <c r="E11" s="17">
        <v>44</v>
      </c>
      <c r="F11" s="17">
        <v>159</v>
      </c>
      <c r="G11" s="17">
        <v>22</v>
      </c>
      <c r="H11" s="17">
        <v>23</v>
      </c>
      <c r="I11" s="17">
        <v>231</v>
      </c>
      <c r="J11" s="17">
        <v>18</v>
      </c>
      <c r="K11" s="17">
        <v>126</v>
      </c>
      <c r="L11" s="17">
        <v>108</v>
      </c>
      <c r="M11" s="17">
        <v>70</v>
      </c>
      <c r="N11" s="17">
        <v>17</v>
      </c>
      <c r="O11" s="17">
        <v>84</v>
      </c>
      <c r="P11" s="17">
        <v>119</v>
      </c>
      <c r="Q11" s="17">
        <v>32</v>
      </c>
      <c r="R11" s="17">
        <v>0</v>
      </c>
      <c r="S11" s="17">
        <v>43</v>
      </c>
      <c r="T11" s="17">
        <v>30</v>
      </c>
      <c r="U11" s="17">
        <v>90</v>
      </c>
      <c r="V11" s="17">
        <v>48</v>
      </c>
    </row>
    <row r="12" spans="1:22" ht="135" x14ac:dyDescent="0.25">
      <c r="A12" s="8">
        <v>4</v>
      </c>
      <c r="B12" s="22" t="s">
        <v>98</v>
      </c>
      <c r="C12" s="17">
        <f t="shared" si="0"/>
        <v>234</v>
      </c>
      <c r="D12" s="17">
        <v>4</v>
      </c>
      <c r="E12" s="17">
        <v>13</v>
      </c>
      <c r="F12" s="17">
        <v>3</v>
      </c>
      <c r="G12" s="17">
        <v>6</v>
      </c>
      <c r="H12" s="17">
        <v>5</v>
      </c>
      <c r="I12" s="17">
        <v>4</v>
      </c>
      <c r="J12" s="17">
        <v>0</v>
      </c>
      <c r="K12" s="17">
        <v>6</v>
      </c>
      <c r="L12" s="17">
        <v>18</v>
      </c>
      <c r="M12" s="17">
        <v>12</v>
      </c>
      <c r="N12" s="17">
        <v>1</v>
      </c>
      <c r="O12" s="17">
        <v>3</v>
      </c>
      <c r="P12" s="17">
        <v>126</v>
      </c>
      <c r="Q12" s="17">
        <v>3</v>
      </c>
      <c r="R12" s="17">
        <v>1</v>
      </c>
      <c r="S12" s="17">
        <v>3</v>
      </c>
      <c r="T12" s="17">
        <v>5</v>
      </c>
      <c r="U12" s="17">
        <v>18</v>
      </c>
      <c r="V12" s="17">
        <v>3</v>
      </c>
    </row>
    <row r="13" spans="1:22" ht="30" x14ac:dyDescent="0.25">
      <c r="A13" s="8">
        <v>5</v>
      </c>
      <c r="B13" s="50" t="s">
        <v>99</v>
      </c>
      <c r="C13" s="17">
        <f t="shared" si="0"/>
        <v>7</v>
      </c>
      <c r="D13" s="17">
        <v>2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  <c r="P13" s="17">
        <v>1</v>
      </c>
      <c r="Q13" s="17">
        <v>0</v>
      </c>
      <c r="R13" s="17">
        <v>1</v>
      </c>
      <c r="S13" s="17">
        <v>1</v>
      </c>
      <c r="T13" s="17">
        <v>0</v>
      </c>
      <c r="U13" s="17">
        <v>0</v>
      </c>
      <c r="V13" s="17">
        <v>0</v>
      </c>
    </row>
    <row r="14" spans="1:22" ht="150" x14ac:dyDescent="0.25">
      <c r="A14" s="8">
        <v>6</v>
      </c>
      <c r="B14" s="50" t="s">
        <v>100</v>
      </c>
      <c r="C14" s="17">
        <f t="shared" si="0"/>
        <v>10</v>
      </c>
      <c r="D14" s="17">
        <v>0</v>
      </c>
      <c r="E14" s="17">
        <v>0</v>
      </c>
      <c r="F14" s="17">
        <v>0</v>
      </c>
      <c r="G14" s="17">
        <v>0</v>
      </c>
      <c r="H14" s="17">
        <v>2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2</v>
      </c>
      <c r="P14" s="17">
        <v>1</v>
      </c>
      <c r="Q14" s="17">
        <v>2</v>
      </c>
      <c r="R14" s="17">
        <v>0</v>
      </c>
      <c r="S14" s="17">
        <v>1</v>
      </c>
      <c r="T14" s="17">
        <v>0</v>
      </c>
      <c r="U14" s="17">
        <v>2</v>
      </c>
      <c r="V14" s="17">
        <v>0</v>
      </c>
    </row>
    <row r="15" spans="1:22" ht="30" x14ac:dyDescent="0.25">
      <c r="A15" s="8">
        <v>7</v>
      </c>
      <c r="B15" s="21" t="s">
        <v>101</v>
      </c>
      <c r="C15" s="17">
        <f t="shared" si="0"/>
        <v>44</v>
      </c>
      <c r="D15" s="17">
        <v>12</v>
      </c>
      <c r="E15" s="17">
        <v>0</v>
      </c>
      <c r="F15" s="17">
        <v>1</v>
      </c>
      <c r="G15" s="17">
        <v>0</v>
      </c>
      <c r="H15" s="17">
        <v>0</v>
      </c>
      <c r="I15" s="17">
        <v>0</v>
      </c>
      <c r="J15" s="17">
        <v>7</v>
      </c>
      <c r="K15" s="17">
        <v>0</v>
      </c>
      <c r="L15" s="17">
        <v>21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0</v>
      </c>
      <c r="U15" s="17">
        <v>2</v>
      </c>
      <c r="V15" s="17">
        <v>0</v>
      </c>
    </row>
    <row r="16" spans="1:22" ht="45" x14ac:dyDescent="0.25">
      <c r="A16" s="8">
        <v>8</v>
      </c>
      <c r="B16" s="18" t="s">
        <v>102</v>
      </c>
      <c r="C16" s="17">
        <f t="shared" si="0"/>
        <v>25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2</v>
      </c>
      <c r="N16" s="17">
        <v>1</v>
      </c>
      <c r="O16" s="17">
        <v>0</v>
      </c>
      <c r="P16" s="17">
        <v>1</v>
      </c>
      <c r="Q16" s="17">
        <v>0</v>
      </c>
      <c r="R16" s="17">
        <v>0</v>
      </c>
      <c r="S16" s="17">
        <v>3</v>
      </c>
      <c r="T16" s="17">
        <v>4</v>
      </c>
      <c r="U16" s="17">
        <v>13</v>
      </c>
      <c r="V16" s="17">
        <v>0</v>
      </c>
    </row>
    <row r="17" spans="1:22" ht="60" x14ac:dyDescent="0.25">
      <c r="A17" s="8">
        <v>9</v>
      </c>
      <c r="B17" s="18" t="s">
        <v>103</v>
      </c>
      <c r="C17" s="17">
        <f t="shared" si="0"/>
        <v>3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75" x14ac:dyDescent="0.25">
      <c r="A18" s="8">
        <v>10</v>
      </c>
      <c r="B18" s="21" t="s">
        <v>104</v>
      </c>
      <c r="C18" s="17">
        <f t="shared" si="0"/>
        <v>3</v>
      </c>
      <c r="D18" s="17">
        <v>0</v>
      </c>
      <c r="E18" s="17">
        <v>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45" x14ac:dyDescent="0.25">
      <c r="A19" s="8">
        <v>11</v>
      </c>
      <c r="B19" s="21" t="s">
        <v>105</v>
      </c>
      <c r="C19" s="17">
        <f t="shared" si="0"/>
        <v>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3</v>
      </c>
      <c r="V19" s="17">
        <v>0</v>
      </c>
    </row>
    <row r="20" spans="1:22" ht="45" x14ac:dyDescent="0.25">
      <c r="A20" s="8">
        <v>12</v>
      </c>
      <c r="B20" s="50" t="s">
        <v>106</v>
      </c>
      <c r="C20" s="17">
        <f t="shared" si="0"/>
        <v>5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1</v>
      </c>
      <c r="Q20" s="17">
        <v>2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45" x14ac:dyDescent="0.25">
      <c r="A21" s="8">
        <v>13</v>
      </c>
      <c r="B21" s="50" t="s">
        <v>107</v>
      </c>
      <c r="C21" s="17">
        <f t="shared" si="0"/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s="15" customFormat="1" x14ac:dyDescent="0.25">
      <c r="A22" s="91">
        <v>13</v>
      </c>
      <c r="B22" s="51" t="s">
        <v>27</v>
      </c>
      <c r="C22" s="19">
        <f>SUM(C9:C21)</f>
        <v>1885</v>
      </c>
      <c r="D22" s="19">
        <f>SUM(D9:D21)</f>
        <v>109</v>
      </c>
      <c r="E22" s="19">
        <f t="shared" ref="E22:V22" si="1">SUM(E9:E21)</f>
        <v>70</v>
      </c>
      <c r="F22" s="19">
        <f t="shared" si="1"/>
        <v>165</v>
      </c>
      <c r="G22" s="19">
        <f t="shared" si="1"/>
        <v>29</v>
      </c>
      <c r="H22" s="19">
        <f t="shared" si="1"/>
        <v>39</v>
      </c>
      <c r="I22" s="19">
        <f t="shared" si="1"/>
        <v>251</v>
      </c>
      <c r="J22" s="19">
        <f t="shared" si="1"/>
        <v>26</v>
      </c>
      <c r="K22" s="19">
        <f t="shared" si="1"/>
        <v>150</v>
      </c>
      <c r="L22" s="19">
        <f t="shared" si="1"/>
        <v>153</v>
      </c>
      <c r="M22" s="19">
        <f t="shared" si="1"/>
        <v>88</v>
      </c>
      <c r="N22" s="19">
        <f t="shared" si="1"/>
        <v>26</v>
      </c>
      <c r="O22" s="19">
        <f t="shared" si="1"/>
        <v>103</v>
      </c>
      <c r="P22" s="19">
        <f t="shared" si="1"/>
        <v>264</v>
      </c>
      <c r="Q22" s="19">
        <f t="shared" si="1"/>
        <v>62</v>
      </c>
      <c r="R22" s="19">
        <f t="shared" si="1"/>
        <v>2</v>
      </c>
      <c r="S22" s="19">
        <f t="shared" si="1"/>
        <v>76</v>
      </c>
      <c r="T22" s="19">
        <f t="shared" si="1"/>
        <v>52</v>
      </c>
      <c r="U22" s="19">
        <f t="shared" si="1"/>
        <v>164</v>
      </c>
      <c r="V22" s="19">
        <f t="shared" si="1"/>
        <v>56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20" x14ac:dyDescent="0.25">
      <c r="A24" s="8">
        <v>14</v>
      </c>
      <c r="B24" s="22" t="s">
        <v>108</v>
      </c>
      <c r="C24" s="17">
        <f>SUM(D24:V24)</f>
        <v>27</v>
      </c>
      <c r="D24" s="17">
        <v>4</v>
      </c>
      <c r="E24" s="17">
        <v>2</v>
      </c>
      <c r="F24" s="17">
        <v>0</v>
      </c>
      <c r="G24" s="17">
        <v>0</v>
      </c>
      <c r="H24" s="17">
        <v>0</v>
      </c>
      <c r="I24" s="17">
        <v>0</v>
      </c>
      <c r="J24" s="17">
        <v>2</v>
      </c>
      <c r="K24" s="17">
        <v>9</v>
      </c>
      <c r="L24" s="17">
        <v>1</v>
      </c>
      <c r="M24" s="17">
        <v>0</v>
      </c>
      <c r="N24" s="17">
        <v>0</v>
      </c>
      <c r="O24" s="17">
        <v>0</v>
      </c>
      <c r="P24" s="17">
        <v>1</v>
      </c>
      <c r="Q24" s="17">
        <v>4</v>
      </c>
      <c r="R24" s="17">
        <v>0</v>
      </c>
      <c r="S24" s="17">
        <v>2</v>
      </c>
      <c r="T24" s="17">
        <v>0</v>
      </c>
      <c r="U24" s="17">
        <v>0</v>
      </c>
      <c r="V24" s="17">
        <v>2</v>
      </c>
    </row>
    <row r="25" spans="1:22" s="15" customFormat="1" x14ac:dyDescent="0.25">
      <c r="A25" s="91">
        <v>1</v>
      </c>
      <c r="B25" s="51" t="s">
        <v>27</v>
      </c>
      <c r="C25" s="19">
        <f>SUM(C24)</f>
        <v>27</v>
      </c>
      <c r="D25" s="19">
        <f t="shared" ref="D25:V25" si="2">SUM(D24)</f>
        <v>4</v>
      </c>
      <c r="E25" s="19">
        <f t="shared" si="2"/>
        <v>2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0</v>
      </c>
      <c r="J25" s="19">
        <f t="shared" si="2"/>
        <v>2</v>
      </c>
      <c r="K25" s="19">
        <f t="shared" si="2"/>
        <v>9</v>
      </c>
      <c r="L25" s="19">
        <f t="shared" si="2"/>
        <v>1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1</v>
      </c>
      <c r="Q25" s="19">
        <f t="shared" si="2"/>
        <v>4</v>
      </c>
      <c r="R25" s="19">
        <f t="shared" si="2"/>
        <v>0</v>
      </c>
      <c r="S25" s="19">
        <f t="shared" si="2"/>
        <v>2</v>
      </c>
      <c r="T25" s="19">
        <f t="shared" si="2"/>
        <v>0</v>
      </c>
      <c r="U25" s="19">
        <f t="shared" si="2"/>
        <v>0</v>
      </c>
      <c r="V25" s="19">
        <f t="shared" si="2"/>
        <v>2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04.25" customHeight="1" x14ac:dyDescent="0.25">
      <c r="A27" s="8">
        <v>15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91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x14ac:dyDescent="0.25">
      <c r="A29" s="8"/>
      <c r="B29" s="116" t="s">
        <v>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ht="45" x14ac:dyDescent="0.25">
      <c r="A30" s="8">
        <v>16</v>
      </c>
      <c r="B30" s="22" t="s">
        <v>109</v>
      </c>
      <c r="C30" s="34">
        <f>SUM(D30:V30)</f>
        <v>0</v>
      </c>
      <c r="D30" s="34">
        <v>0</v>
      </c>
      <c r="E30" s="1" t="s">
        <v>175</v>
      </c>
      <c r="F30" s="1" t="s">
        <v>175</v>
      </c>
      <c r="G30" s="1" t="s">
        <v>175</v>
      </c>
      <c r="H30" s="1" t="s">
        <v>175</v>
      </c>
      <c r="I30" s="1" t="s">
        <v>175</v>
      </c>
      <c r="J30" s="1" t="s">
        <v>175</v>
      </c>
      <c r="K30" s="1" t="s">
        <v>175</v>
      </c>
      <c r="L30" s="1" t="s">
        <v>175</v>
      </c>
      <c r="M30" s="1" t="s">
        <v>175</v>
      </c>
      <c r="N30" s="1" t="s">
        <v>175</v>
      </c>
      <c r="O30" s="1" t="s">
        <v>175</v>
      </c>
      <c r="P30" s="1" t="s">
        <v>175</v>
      </c>
      <c r="Q30" s="1" t="s">
        <v>175</v>
      </c>
      <c r="R30" s="1" t="s">
        <v>175</v>
      </c>
      <c r="S30" s="1" t="s">
        <v>175</v>
      </c>
      <c r="T30" s="1" t="s">
        <v>175</v>
      </c>
      <c r="U30" s="1" t="s">
        <v>175</v>
      </c>
      <c r="V30" s="1" t="s">
        <v>175</v>
      </c>
    </row>
    <row r="31" spans="1:22" ht="135" x14ac:dyDescent="0.25">
      <c r="A31" s="8">
        <v>17</v>
      </c>
      <c r="B31" s="22" t="s">
        <v>110</v>
      </c>
      <c r="C31" s="34">
        <f>SUM(D31:V31)</f>
        <v>0</v>
      </c>
      <c r="D31" s="34">
        <v>0</v>
      </c>
      <c r="E31" s="1" t="s">
        <v>175</v>
      </c>
      <c r="F31" s="1" t="s">
        <v>175</v>
      </c>
      <c r="G31" s="1" t="s">
        <v>175</v>
      </c>
      <c r="H31" s="1" t="s">
        <v>175</v>
      </c>
      <c r="I31" s="1" t="s">
        <v>175</v>
      </c>
      <c r="J31" s="1" t="s">
        <v>175</v>
      </c>
      <c r="K31" s="1" t="s">
        <v>175</v>
      </c>
      <c r="L31" s="1" t="s">
        <v>175</v>
      </c>
      <c r="M31" s="1" t="s">
        <v>175</v>
      </c>
      <c r="N31" s="1" t="s">
        <v>175</v>
      </c>
      <c r="O31" s="1" t="s">
        <v>175</v>
      </c>
      <c r="P31" s="1" t="s">
        <v>175</v>
      </c>
      <c r="Q31" s="1" t="s">
        <v>175</v>
      </c>
      <c r="R31" s="1" t="s">
        <v>175</v>
      </c>
      <c r="S31" s="1" t="s">
        <v>175</v>
      </c>
      <c r="T31" s="1" t="s">
        <v>175</v>
      </c>
      <c r="U31" s="1" t="s">
        <v>175</v>
      </c>
      <c r="V31" s="1" t="s">
        <v>175</v>
      </c>
    </row>
    <row r="32" spans="1:22" ht="105" x14ac:dyDescent="0.25">
      <c r="A32" s="8">
        <v>18</v>
      </c>
      <c r="B32" s="22" t="s">
        <v>111</v>
      </c>
      <c r="C32" s="34">
        <f>SUM(D32:V32)</f>
        <v>0</v>
      </c>
      <c r="D32" s="34">
        <v>0</v>
      </c>
      <c r="E32" s="1" t="s">
        <v>175</v>
      </c>
      <c r="F32" s="1" t="s">
        <v>175</v>
      </c>
      <c r="G32" s="1" t="s">
        <v>175</v>
      </c>
      <c r="H32" s="1" t="s">
        <v>175</v>
      </c>
      <c r="I32" s="1" t="s">
        <v>175</v>
      </c>
      <c r="J32" s="1" t="s">
        <v>175</v>
      </c>
      <c r="K32" s="1" t="s">
        <v>175</v>
      </c>
      <c r="L32" s="1" t="s">
        <v>175</v>
      </c>
      <c r="M32" s="1" t="s">
        <v>175</v>
      </c>
      <c r="N32" s="1" t="s">
        <v>175</v>
      </c>
      <c r="O32" s="1" t="s">
        <v>175</v>
      </c>
      <c r="P32" s="1" t="s">
        <v>175</v>
      </c>
      <c r="Q32" s="1" t="s">
        <v>175</v>
      </c>
      <c r="R32" s="1" t="s">
        <v>175</v>
      </c>
      <c r="S32" s="1" t="s">
        <v>175</v>
      </c>
      <c r="T32" s="1" t="s">
        <v>175</v>
      </c>
      <c r="U32" s="1" t="s">
        <v>175</v>
      </c>
      <c r="V32" s="1" t="s">
        <v>175</v>
      </c>
    </row>
    <row r="33" spans="1:22" ht="30" x14ac:dyDescent="0.25">
      <c r="A33" s="8">
        <v>19</v>
      </c>
      <c r="B33" s="22" t="s">
        <v>112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75" x14ac:dyDescent="0.25">
      <c r="A34" s="8">
        <v>20</v>
      </c>
      <c r="B34" s="22" t="s">
        <v>113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s="15" customFormat="1" x14ac:dyDescent="0.25">
      <c r="A35" s="91">
        <v>5</v>
      </c>
      <c r="B35" s="51" t="s">
        <v>27</v>
      </c>
      <c r="C35" s="19">
        <f t="shared" ref="C35:V35" si="4">SUM(C30:C34)</f>
        <v>0</v>
      </c>
      <c r="D35" s="19">
        <f t="shared" si="4"/>
        <v>0</v>
      </c>
      <c r="E35" s="19">
        <f t="shared" si="4"/>
        <v>0</v>
      </c>
      <c r="F35" s="19">
        <f t="shared" si="4"/>
        <v>0</v>
      </c>
      <c r="G35" s="19">
        <f t="shared" si="4"/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9">
        <f t="shared" si="4"/>
        <v>0</v>
      </c>
      <c r="Q35" s="19">
        <f t="shared" si="4"/>
        <v>0</v>
      </c>
      <c r="R35" s="19">
        <f t="shared" si="4"/>
        <v>0</v>
      </c>
      <c r="S35" s="19">
        <f t="shared" si="4"/>
        <v>0</v>
      </c>
      <c r="T35" s="19">
        <f t="shared" si="4"/>
        <v>0</v>
      </c>
      <c r="U35" s="19">
        <f t="shared" si="4"/>
        <v>0</v>
      </c>
      <c r="V35" s="19">
        <f t="shared" si="4"/>
        <v>0</v>
      </c>
    </row>
    <row r="36" spans="1:22" x14ac:dyDescent="0.25">
      <c r="A36" s="8"/>
      <c r="B36" s="116" t="s">
        <v>23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</row>
    <row r="37" spans="1:22" ht="30" x14ac:dyDescent="0.25">
      <c r="A37" s="8">
        <v>21</v>
      </c>
      <c r="B37" s="21" t="s">
        <v>24</v>
      </c>
      <c r="C37" s="17">
        <f t="shared" ref="C37:C44" si="5">SUM(D37:V37)</f>
        <v>42</v>
      </c>
      <c r="D37" s="17">
        <v>1</v>
      </c>
      <c r="E37" s="17">
        <v>3</v>
      </c>
      <c r="F37" s="17">
        <v>0</v>
      </c>
      <c r="G37" s="17">
        <v>0</v>
      </c>
      <c r="H37" s="17">
        <v>4</v>
      </c>
      <c r="I37" s="17">
        <v>0</v>
      </c>
      <c r="J37" s="17">
        <v>0</v>
      </c>
      <c r="K37" s="17">
        <v>0</v>
      </c>
      <c r="L37" s="17">
        <v>0</v>
      </c>
      <c r="M37" s="17">
        <v>6</v>
      </c>
      <c r="N37" s="17">
        <v>18</v>
      </c>
      <c r="O37" s="17">
        <v>4</v>
      </c>
      <c r="P37" s="17">
        <v>2</v>
      </c>
      <c r="Q37" s="17">
        <v>1</v>
      </c>
      <c r="R37" s="17">
        <v>0</v>
      </c>
      <c r="S37" s="17">
        <v>2</v>
      </c>
      <c r="T37" s="17">
        <v>0</v>
      </c>
      <c r="U37" s="17">
        <v>0</v>
      </c>
      <c r="V37" s="17">
        <v>1</v>
      </c>
    </row>
    <row r="38" spans="1:22" ht="45" x14ac:dyDescent="0.25">
      <c r="A38" s="8">
        <v>22</v>
      </c>
      <c r="B38" s="21" t="s">
        <v>45</v>
      </c>
      <c r="C38" s="17">
        <f t="shared" si="5"/>
        <v>4585</v>
      </c>
      <c r="D38" s="17">
        <v>498</v>
      </c>
      <c r="E38" s="17">
        <v>346</v>
      </c>
      <c r="F38" s="17">
        <v>147</v>
      </c>
      <c r="G38" s="17">
        <v>79</v>
      </c>
      <c r="H38" s="17">
        <v>44</v>
      </c>
      <c r="I38" s="17">
        <v>54</v>
      </c>
      <c r="J38" s="17">
        <v>113</v>
      </c>
      <c r="K38" s="17">
        <v>400</v>
      </c>
      <c r="L38" s="17">
        <v>625</v>
      </c>
      <c r="M38" s="17">
        <v>86</v>
      </c>
      <c r="N38" s="17">
        <v>134</v>
      </c>
      <c r="O38" s="17">
        <v>34</v>
      </c>
      <c r="P38" s="17">
        <v>1215</v>
      </c>
      <c r="Q38" s="17">
        <v>158</v>
      </c>
      <c r="R38" s="17">
        <v>486</v>
      </c>
      <c r="S38" s="17">
        <v>70</v>
      </c>
      <c r="T38" s="17">
        <v>19</v>
      </c>
      <c r="U38" s="17">
        <v>35</v>
      </c>
      <c r="V38" s="17">
        <v>42</v>
      </c>
    </row>
    <row r="39" spans="1:22" ht="75" x14ac:dyDescent="0.25">
      <c r="A39" s="8">
        <v>23</v>
      </c>
      <c r="B39" s="21" t="s">
        <v>117</v>
      </c>
      <c r="C39" s="17">
        <f t="shared" si="5"/>
        <v>871</v>
      </c>
      <c r="D39" s="17">
        <v>190</v>
      </c>
      <c r="E39" s="17">
        <v>68</v>
      </c>
      <c r="F39" s="17">
        <v>128</v>
      </c>
      <c r="G39" s="17">
        <v>81</v>
      </c>
      <c r="H39" s="17">
        <v>0</v>
      </c>
      <c r="I39" s="17">
        <v>0</v>
      </c>
      <c r="J39" s="17">
        <v>20</v>
      </c>
      <c r="K39" s="17">
        <v>57</v>
      </c>
      <c r="L39" s="17">
        <v>61</v>
      </c>
      <c r="M39" s="17">
        <v>1</v>
      </c>
      <c r="N39" s="17">
        <v>75</v>
      </c>
      <c r="O39" s="17">
        <v>8</v>
      </c>
      <c r="P39" s="17">
        <v>107</v>
      </c>
      <c r="Q39" s="17">
        <v>9</v>
      </c>
      <c r="R39" s="17">
        <v>7</v>
      </c>
      <c r="S39" s="17">
        <v>30</v>
      </c>
      <c r="T39" s="17">
        <v>2</v>
      </c>
      <c r="U39" s="17">
        <v>11</v>
      </c>
      <c r="V39" s="17">
        <v>16</v>
      </c>
    </row>
    <row r="40" spans="1:22" ht="90" x14ac:dyDescent="0.25">
      <c r="A40" s="8">
        <v>24</v>
      </c>
      <c r="B40" s="21" t="s">
        <v>118</v>
      </c>
      <c r="C40" s="17">
        <f t="shared" si="5"/>
        <v>729</v>
      </c>
      <c r="D40" s="17">
        <v>75</v>
      </c>
      <c r="E40" s="17">
        <v>21</v>
      </c>
      <c r="F40" s="17">
        <v>6</v>
      </c>
      <c r="G40" s="17">
        <v>21</v>
      </c>
      <c r="H40" s="17">
        <v>0</v>
      </c>
      <c r="I40" s="17">
        <v>2</v>
      </c>
      <c r="J40" s="17">
        <v>0</v>
      </c>
      <c r="K40" s="17">
        <v>244</v>
      </c>
      <c r="L40" s="17">
        <v>114</v>
      </c>
      <c r="M40" s="17">
        <v>50</v>
      </c>
      <c r="N40" s="17">
        <v>0</v>
      </c>
      <c r="O40" s="17">
        <v>2</v>
      </c>
      <c r="P40" s="17">
        <v>105</v>
      </c>
      <c r="Q40" s="17">
        <v>32</v>
      </c>
      <c r="R40" s="17">
        <v>0</v>
      </c>
      <c r="S40" s="17">
        <v>36</v>
      </c>
      <c r="T40" s="17">
        <v>5</v>
      </c>
      <c r="U40" s="17">
        <v>10</v>
      </c>
      <c r="V40" s="17">
        <v>6</v>
      </c>
    </row>
    <row r="41" spans="1:22" ht="60" x14ac:dyDescent="0.25">
      <c r="A41" s="8">
        <v>25</v>
      </c>
      <c r="B41" s="21" t="s">
        <v>173</v>
      </c>
      <c r="C41" s="17">
        <f t="shared" si="5"/>
        <v>3052</v>
      </c>
      <c r="D41" s="17">
        <v>494</v>
      </c>
      <c r="E41" s="17">
        <v>51</v>
      </c>
      <c r="F41" s="17">
        <v>27</v>
      </c>
      <c r="G41" s="17">
        <v>27</v>
      </c>
      <c r="H41" s="17">
        <v>53</v>
      </c>
      <c r="I41" s="17">
        <v>67</v>
      </c>
      <c r="J41" s="17">
        <v>134</v>
      </c>
      <c r="K41" s="17">
        <v>893</v>
      </c>
      <c r="L41" s="17">
        <v>228</v>
      </c>
      <c r="M41" s="17">
        <v>106</v>
      </c>
      <c r="N41" s="17">
        <v>115</v>
      </c>
      <c r="O41" s="17">
        <v>2</v>
      </c>
      <c r="P41" s="17">
        <v>484</v>
      </c>
      <c r="Q41" s="17">
        <v>108</v>
      </c>
      <c r="R41" s="17">
        <v>34</v>
      </c>
      <c r="S41" s="17">
        <v>67</v>
      </c>
      <c r="T41" s="17">
        <v>53</v>
      </c>
      <c r="U41" s="17">
        <v>25</v>
      </c>
      <c r="V41" s="17">
        <v>84</v>
      </c>
    </row>
    <row r="42" spans="1:22" ht="60" x14ac:dyDescent="0.25">
      <c r="A42" s="8">
        <v>26</v>
      </c>
      <c r="B42" s="21" t="s">
        <v>114</v>
      </c>
      <c r="C42" s="17">
        <f t="shared" si="5"/>
        <v>1602</v>
      </c>
      <c r="D42" s="17">
        <v>170</v>
      </c>
      <c r="E42" s="17">
        <v>54</v>
      </c>
      <c r="F42" s="17">
        <v>35</v>
      </c>
      <c r="G42" s="17">
        <v>15</v>
      </c>
      <c r="H42" s="17">
        <v>40</v>
      </c>
      <c r="I42" s="17">
        <v>30</v>
      </c>
      <c r="J42" s="17">
        <v>49</v>
      </c>
      <c r="K42" s="17">
        <v>201</v>
      </c>
      <c r="L42" s="17">
        <v>145</v>
      </c>
      <c r="M42" s="17">
        <v>140</v>
      </c>
      <c r="N42" s="17">
        <v>55</v>
      </c>
      <c r="O42" s="17">
        <v>4</v>
      </c>
      <c r="P42" s="17">
        <v>285</v>
      </c>
      <c r="Q42" s="17">
        <v>44</v>
      </c>
      <c r="R42" s="17">
        <v>110</v>
      </c>
      <c r="S42" s="17">
        <v>92</v>
      </c>
      <c r="T42" s="17">
        <v>34</v>
      </c>
      <c r="U42" s="17">
        <v>51</v>
      </c>
      <c r="V42" s="17">
        <v>48</v>
      </c>
    </row>
    <row r="43" spans="1:22" ht="105" x14ac:dyDescent="0.25">
      <c r="A43" s="8">
        <v>27</v>
      </c>
      <c r="B43" s="21" t="s">
        <v>115</v>
      </c>
      <c r="C43" s="17">
        <f t="shared" si="5"/>
        <v>6016</v>
      </c>
      <c r="D43" s="17">
        <v>1128</v>
      </c>
      <c r="E43" s="17">
        <v>231</v>
      </c>
      <c r="F43" s="17">
        <v>0</v>
      </c>
      <c r="G43" s="17">
        <v>92</v>
      </c>
      <c r="H43" s="17">
        <v>101</v>
      </c>
      <c r="I43" s="17">
        <v>381</v>
      </c>
      <c r="J43" s="17">
        <v>239</v>
      </c>
      <c r="K43" s="17">
        <v>1357</v>
      </c>
      <c r="L43" s="17">
        <v>533</v>
      </c>
      <c r="M43" s="17">
        <v>318</v>
      </c>
      <c r="N43" s="17">
        <v>306</v>
      </c>
      <c r="O43" s="17">
        <v>4</v>
      </c>
      <c r="P43" s="17">
        <v>493</v>
      </c>
      <c r="Q43" s="17">
        <v>454</v>
      </c>
      <c r="R43" s="17">
        <v>33</v>
      </c>
      <c r="S43" s="17">
        <v>138</v>
      </c>
      <c r="T43" s="17">
        <v>20</v>
      </c>
      <c r="U43" s="17">
        <v>40</v>
      </c>
      <c r="V43" s="17">
        <v>148</v>
      </c>
    </row>
    <row r="44" spans="1:22" ht="90" x14ac:dyDescent="0.25">
      <c r="A44" s="8">
        <v>28</v>
      </c>
      <c r="B44" s="21" t="s">
        <v>116</v>
      </c>
      <c r="C44" s="17">
        <f t="shared" si="5"/>
        <v>929</v>
      </c>
      <c r="D44" s="17">
        <v>284</v>
      </c>
      <c r="E44" s="17">
        <v>1</v>
      </c>
      <c r="F44" s="17">
        <v>1</v>
      </c>
      <c r="G44" s="17">
        <v>0</v>
      </c>
      <c r="H44" s="17">
        <v>41</v>
      </c>
      <c r="I44" s="17">
        <v>39</v>
      </c>
      <c r="J44" s="17">
        <v>30</v>
      </c>
      <c r="K44" s="17">
        <v>291</v>
      </c>
      <c r="L44" s="17">
        <v>15</v>
      </c>
      <c r="M44" s="17">
        <v>6</v>
      </c>
      <c r="N44" s="17">
        <v>8</v>
      </c>
      <c r="O44" s="17">
        <v>0</v>
      </c>
      <c r="P44" s="17">
        <v>169</v>
      </c>
      <c r="Q44" s="17">
        <v>2</v>
      </c>
      <c r="R44" s="17">
        <v>5</v>
      </c>
      <c r="S44" s="17">
        <v>9</v>
      </c>
      <c r="T44" s="17">
        <v>3</v>
      </c>
      <c r="U44" s="17">
        <v>0</v>
      </c>
      <c r="V44" s="17">
        <v>25</v>
      </c>
    </row>
    <row r="45" spans="1:22" s="15" customFormat="1" x14ac:dyDescent="0.25">
      <c r="A45" s="91">
        <v>8</v>
      </c>
      <c r="B45" s="51" t="s">
        <v>27</v>
      </c>
      <c r="C45" s="20">
        <f t="shared" ref="C45:V45" si="6">SUM(C37:C44)</f>
        <v>17826</v>
      </c>
      <c r="D45" s="20">
        <f t="shared" si="6"/>
        <v>2840</v>
      </c>
      <c r="E45" s="20">
        <f t="shared" si="6"/>
        <v>775</v>
      </c>
      <c r="F45" s="20">
        <f t="shared" si="6"/>
        <v>344</v>
      </c>
      <c r="G45" s="20">
        <f t="shared" si="6"/>
        <v>315</v>
      </c>
      <c r="H45" s="20">
        <f t="shared" si="6"/>
        <v>283</v>
      </c>
      <c r="I45" s="20">
        <f t="shared" si="6"/>
        <v>573</v>
      </c>
      <c r="J45" s="20">
        <f t="shared" si="6"/>
        <v>585</v>
      </c>
      <c r="K45" s="20">
        <f t="shared" si="6"/>
        <v>3443</v>
      </c>
      <c r="L45" s="20">
        <f t="shared" si="6"/>
        <v>1721</v>
      </c>
      <c r="M45" s="20">
        <f t="shared" si="6"/>
        <v>713</v>
      </c>
      <c r="N45" s="20">
        <f t="shared" si="6"/>
        <v>711</v>
      </c>
      <c r="O45" s="20">
        <f t="shared" si="6"/>
        <v>58</v>
      </c>
      <c r="P45" s="20">
        <f t="shared" si="6"/>
        <v>2860</v>
      </c>
      <c r="Q45" s="20">
        <f t="shared" si="6"/>
        <v>808</v>
      </c>
      <c r="R45" s="20">
        <f t="shared" si="6"/>
        <v>675</v>
      </c>
      <c r="S45" s="20">
        <f t="shared" si="6"/>
        <v>444</v>
      </c>
      <c r="T45" s="20">
        <f t="shared" si="6"/>
        <v>136</v>
      </c>
      <c r="U45" s="20">
        <f t="shared" si="6"/>
        <v>172</v>
      </c>
      <c r="V45" s="20">
        <f t="shared" si="6"/>
        <v>370</v>
      </c>
    </row>
    <row r="46" spans="1:22" x14ac:dyDescent="0.25">
      <c r="A46" s="8"/>
      <c r="B46" s="116" t="s">
        <v>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</row>
    <row r="47" spans="1:22" ht="30" x14ac:dyDescent="0.25">
      <c r="A47" s="8">
        <v>29</v>
      </c>
      <c r="B47" s="52" t="s">
        <v>37</v>
      </c>
      <c r="C47" s="17">
        <f>SUM(D47:V47)</f>
        <v>25</v>
      </c>
      <c r="D47" s="17">
        <v>3</v>
      </c>
      <c r="E47" s="17">
        <v>0</v>
      </c>
      <c r="F47" s="17">
        <v>0</v>
      </c>
      <c r="G47" s="17">
        <v>0</v>
      </c>
      <c r="H47" s="17">
        <v>2</v>
      </c>
      <c r="I47" s="17">
        <v>0</v>
      </c>
      <c r="J47" s="17">
        <v>7</v>
      </c>
      <c r="K47" s="17">
        <v>3</v>
      </c>
      <c r="L47" s="17">
        <v>1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5</v>
      </c>
      <c r="S47" s="17">
        <v>0</v>
      </c>
      <c r="T47" s="17">
        <v>0</v>
      </c>
      <c r="U47" s="17">
        <v>4</v>
      </c>
      <c r="V47" s="17">
        <v>0</v>
      </c>
    </row>
    <row r="48" spans="1:22" ht="58.5" customHeight="1" x14ac:dyDescent="0.25">
      <c r="A48" s="8">
        <v>30</v>
      </c>
      <c r="B48" s="21" t="s">
        <v>119</v>
      </c>
      <c r="C48" s="17">
        <f>SUM(D48:V48)</f>
        <v>2</v>
      </c>
      <c r="D48" s="17">
        <v>0</v>
      </c>
      <c r="E48" s="17">
        <v>0</v>
      </c>
      <c r="F48" s="17">
        <v>0</v>
      </c>
      <c r="G48" s="17">
        <v>0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1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</row>
    <row r="49" spans="1:22" ht="60" x14ac:dyDescent="0.25">
      <c r="A49" s="8">
        <v>30</v>
      </c>
      <c r="B49" s="21" t="s">
        <v>120</v>
      </c>
      <c r="C49" s="17">
        <f>SUM(D49:V49)</f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</row>
    <row r="50" spans="1:22" s="15" customFormat="1" x14ac:dyDescent="0.25">
      <c r="A50" s="91">
        <v>2</v>
      </c>
      <c r="B50" s="51" t="s">
        <v>27</v>
      </c>
      <c r="C50" s="19">
        <f t="shared" ref="C50:V50" si="7">SUM(C47:C49)</f>
        <v>27</v>
      </c>
      <c r="D50" s="19">
        <f t="shared" si="7"/>
        <v>3</v>
      </c>
      <c r="E50" s="19">
        <f t="shared" si="7"/>
        <v>0</v>
      </c>
      <c r="F50" s="19">
        <f t="shared" si="7"/>
        <v>0</v>
      </c>
      <c r="G50" s="19">
        <f t="shared" si="7"/>
        <v>0</v>
      </c>
      <c r="H50" s="19">
        <f t="shared" si="7"/>
        <v>3</v>
      </c>
      <c r="I50" s="19">
        <f t="shared" si="7"/>
        <v>0</v>
      </c>
      <c r="J50" s="19">
        <f t="shared" si="7"/>
        <v>7</v>
      </c>
      <c r="K50" s="19">
        <f t="shared" si="7"/>
        <v>3</v>
      </c>
      <c r="L50" s="19">
        <f t="shared" si="7"/>
        <v>1</v>
      </c>
      <c r="M50" s="19">
        <f t="shared" si="7"/>
        <v>0</v>
      </c>
      <c r="N50" s="19">
        <f t="shared" si="7"/>
        <v>0</v>
      </c>
      <c r="O50" s="19">
        <f t="shared" si="7"/>
        <v>0</v>
      </c>
      <c r="P50" s="19">
        <f t="shared" si="7"/>
        <v>0</v>
      </c>
      <c r="Q50" s="19">
        <f t="shared" si="7"/>
        <v>1</v>
      </c>
      <c r="R50" s="19">
        <f t="shared" si="7"/>
        <v>5</v>
      </c>
      <c r="S50" s="19">
        <f t="shared" si="7"/>
        <v>0</v>
      </c>
      <c r="T50" s="19">
        <f t="shared" si="7"/>
        <v>0</v>
      </c>
      <c r="U50" s="19">
        <f t="shared" si="7"/>
        <v>4</v>
      </c>
      <c r="V50" s="19">
        <f t="shared" si="7"/>
        <v>0</v>
      </c>
    </row>
    <row r="51" spans="1:22" x14ac:dyDescent="0.25">
      <c r="A51" s="8"/>
      <c r="B51" s="116" t="s">
        <v>51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</row>
    <row r="52" spans="1:22" ht="60" x14ac:dyDescent="0.25">
      <c r="A52" s="8">
        <v>31</v>
      </c>
      <c r="B52" s="22" t="s">
        <v>121</v>
      </c>
      <c r="C52" s="17">
        <f>SUM(D52:V52)</f>
        <v>19978</v>
      </c>
      <c r="D52" s="17">
        <v>2620</v>
      </c>
      <c r="E52" s="17">
        <v>828</v>
      </c>
      <c r="F52" s="17">
        <v>337</v>
      </c>
      <c r="G52" s="17">
        <v>99</v>
      </c>
      <c r="H52" s="17">
        <v>335</v>
      </c>
      <c r="I52" s="17">
        <v>534</v>
      </c>
      <c r="J52" s="17">
        <v>1952</v>
      </c>
      <c r="K52" s="17">
        <v>3085</v>
      </c>
      <c r="L52" s="17">
        <v>1902</v>
      </c>
      <c r="M52" s="17">
        <v>380</v>
      </c>
      <c r="N52" s="17">
        <v>675</v>
      </c>
      <c r="O52" s="17">
        <v>139</v>
      </c>
      <c r="P52" s="17">
        <v>2667</v>
      </c>
      <c r="Q52" s="17">
        <v>1123</v>
      </c>
      <c r="R52" s="17">
        <v>848</v>
      </c>
      <c r="S52" s="17">
        <v>1717</v>
      </c>
      <c r="T52" s="17">
        <v>139</v>
      </c>
      <c r="U52" s="17">
        <v>448</v>
      </c>
      <c r="V52" s="17">
        <v>150</v>
      </c>
    </row>
    <row r="53" spans="1:22" ht="45" x14ac:dyDescent="0.25">
      <c r="A53" s="8">
        <v>32</v>
      </c>
      <c r="B53" s="22" t="s">
        <v>122</v>
      </c>
      <c r="C53" s="17">
        <f>SUM(D53:V53)</f>
        <v>7583</v>
      </c>
      <c r="D53" s="17">
        <v>593</v>
      </c>
      <c r="E53" s="17">
        <v>545</v>
      </c>
      <c r="F53" s="17">
        <v>221</v>
      </c>
      <c r="G53" s="17">
        <v>34</v>
      </c>
      <c r="H53" s="17">
        <v>8</v>
      </c>
      <c r="I53" s="17">
        <v>37</v>
      </c>
      <c r="J53" s="17">
        <v>570</v>
      </c>
      <c r="K53" s="17">
        <v>1708</v>
      </c>
      <c r="L53" s="17">
        <v>1318</v>
      </c>
      <c r="M53" s="17">
        <v>177</v>
      </c>
      <c r="N53" s="17">
        <v>143</v>
      </c>
      <c r="O53" s="17">
        <v>29</v>
      </c>
      <c r="P53" s="17">
        <v>785</v>
      </c>
      <c r="Q53" s="17">
        <v>359</v>
      </c>
      <c r="R53" s="17">
        <v>308</v>
      </c>
      <c r="S53" s="17">
        <v>619</v>
      </c>
      <c r="T53" s="17">
        <v>5</v>
      </c>
      <c r="U53" s="17">
        <v>73</v>
      </c>
      <c r="V53" s="17">
        <v>51</v>
      </c>
    </row>
    <row r="54" spans="1:22" ht="165" x14ac:dyDescent="0.25">
      <c r="A54" s="8">
        <v>33</v>
      </c>
      <c r="B54" s="14" t="s">
        <v>124</v>
      </c>
      <c r="C54" s="17">
        <f>SUM(D54:V54)</f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</row>
    <row r="55" spans="1:22" s="15" customFormat="1" x14ac:dyDescent="0.25">
      <c r="A55" s="91">
        <v>3</v>
      </c>
      <c r="B55" s="51" t="s">
        <v>27</v>
      </c>
      <c r="C55" s="20">
        <f>SUM(C52:C54)</f>
        <v>27561</v>
      </c>
      <c r="D55" s="20">
        <f t="shared" ref="D55:V55" si="8">SUM(D52:D54)</f>
        <v>3213</v>
      </c>
      <c r="E55" s="20">
        <f t="shared" si="8"/>
        <v>1373</v>
      </c>
      <c r="F55" s="20">
        <f t="shared" si="8"/>
        <v>558</v>
      </c>
      <c r="G55" s="20">
        <f t="shared" si="8"/>
        <v>133</v>
      </c>
      <c r="H55" s="20">
        <f t="shared" si="8"/>
        <v>343</v>
      </c>
      <c r="I55" s="20">
        <f t="shared" si="8"/>
        <v>571</v>
      </c>
      <c r="J55" s="20">
        <f t="shared" si="8"/>
        <v>2522</v>
      </c>
      <c r="K55" s="20">
        <f t="shared" si="8"/>
        <v>4793</v>
      </c>
      <c r="L55" s="20">
        <f t="shared" si="8"/>
        <v>3220</v>
      </c>
      <c r="M55" s="20">
        <f t="shared" si="8"/>
        <v>557</v>
      </c>
      <c r="N55" s="20">
        <f t="shared" si="8"/>
        <v>818</v>
      </c>
      <c r="O55" s="20">
        <f t="shared" si="8"/>
        <v>168</v>
      </c>
      <c r="P55" s="20">
        <f t="shared" si="8"/>
        <v>3452</v>
      </c>
      <c r="Q55" s="20">
        <f t="shared" si="8"/>
        <v>1482</v>
      </c>
      <c r="R55" s="20">
        <f t="shared" si="8"/>
        <v>1156</v>
      </c>
      <c r="S55" s="20">
        <f t="shared" si="8"/>
        <v>2336</v>
      </c>
      <c r="T55" s="20">
        <f t="shared" si="8"/>
        <v>144</v>
      </c>
      <c r="U55" s="20">
        <f t="shared" si="8"/>
        <v>521</v>
      </c>
      <c r="V55" s="20">
        <f t="shared" si="8"/>
        <v>201</v>
      </c>
    </row>
    <row r="56" spans="1:22" x14ac:dyDescent="0.25">
      <c r="A56" s="8"/>
      <c r="B56" s="116" t="s">
        <v>42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2" ht="45" x14ac:dyDescent="0.25">
      <c r="A57" s="8">
        <v>34</v>
      </c>
      <c r="B57" s="22" t="s">
        <v>123</v>
      </c>
      <c r="C57" s="17">
        <f>SUM(D57:V57)</f>
        <v>17</v>
      </c>
      <c r="D57" s="17">
        <v>0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  <c r="J57" s="17">
        <v>1</v>
      </c>
      <c r="K57" s="17">
        <v>1</v>
      </c>
      <c r="L57" s="17">
        <v>0</v>
      </c>
      <c r="M57" s="17">
        <v>0</v>
      </c>
      <c r="N57" s="17">
        <v>8</v>
      </c>
      <c r="O57" s="17">
        <v>5</v>
      </c>
      <c r="P57" s="17">
        <v>0</v>
      </c>
      <c r="Q57" s="17">
        <v>0</v>
      </c>
      <c r="R57" s="17">
        <v>1</v>
      </c>
      <c r="S57" s="17">
        <v>0</v>
      </c>
      <c r="T57" s="17">
        <v>0</v>
      </c>
      <c r="U57" s="17">
        <v>0</v>
      </c>
      <c r="V57" s="17">
        <v>0</v>
      </c>
    </row>
    <row r="58" spans="1:22" s="15" customFormat="1" x14ac:dyDescent="0.25">
      <c r="A58" s="91">
        <v>1</v>
      </c>
      <c r="B58" s="51" t="s">
        <v>27</v>
      </c>
      <c r="C58" s="19">
        <f>SUM(C57)</f>
        <v>17</v>
      </c>
      <c r="D58" s="19">
        <f t="shared" ref="D58:V58" si="9">SUM(D57)</f>
        <v>0</v>
      </c>
      <c r="E58" s="19">
        <f t="shared" si="9"/>
        <v>1</v>
      </c>
      <c r="F58" s="19">
        <f t="shared" si="9"/>
        <v>0</v>
      </c>
      <c r="G58" s="19">
        <f t="shared" si="9"/>
        <v>0</v>
      </c>
      <c r="H58" s="19">
        <f t="shared" si="9"/>
        <v>0</v>
      </c>
      <c r="I58" s="19">
        <f t="shared" si="9"/>
        <v>0</v>
      </c>
      <c r="J58" s="19">
        <f t="shared" si="9"/>
        <v>1</v>
      </c>
      <c r="K58" s="19">
        <f t="shared" si="9"/>
        <v>1</v>
      </c>
      <c r="L58" s="19">
        <f t="shared" si="9"/>
        <v>0</v>
      </c>
      <c r="M58" s="19">
        <f t="shared" si="9"/>
        <v>0</v>
      </c>
      <c r="N58" s="19">
        <f t="shared" si="9"/>
        <v>8</v>
      </c>
      <c r="O58" s="19">
        <f t="shared" si="9"/>
        <v>5</v>
      </c>
      <c r="P58" s="19">
        <f t="shared" si="9"/>
        <v>0</v>
      </c>
      <c r="Q58" s="19">
        <f t="shared" si="9"/>
        <v>0</v>
      </c>
      <c r="R58" s="19">
        <f t="shared" si="9"/>
        <v>1</v>
      </c>
      <c r="S58" s="19">
        <f t="shared" si="9"/>
        <v>0</v>
      </c>
      <c r="T58" s="19">
        <f t="shared" si="9"/>
        <v>0</v>
      </c>
      <c r="U58" s="19">
        <f t="shared" si="9"/>
        <v>0</v>
      </c>
      <c r="V58" s="19">
        <f t="shared" si="9"/>
        <v>0</v>
      </c>
    </row>
    <row r="59" spans="1:22" x14ac:dyDescent="0.25">
      <c r="A59" s="8"/>
      <c r="B59" s="116" t="s">
        <v>25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2" ht="60" x14ac:dyDescent="0.25">
      <c r="A60" s="8">
        <v>35</v>
      </c>
      <c r="B60" s="11" t="s">
        <v>189</v>
      </c>
      <c r="C60" s="17">
        <f>SUM(D60:V60)</f>
        <v>4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2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1</v>
      </c>
      <c r="U60" s="34">
        <v>0</v>
      </c>
      <c r="V60" s="34">
        <v>1</v>
      </c>
    </row>
    <row r="61" spans="1:22" s="15" customFormat="1" x14ac:dyDescent="0.25">
      <c r="A61" s="91">
        <v>1</v>
      </c>
      <c r="B61" s="51" t="s">
        <v>27</v>
      </c>
      <c r="C61" s="89">
        <f t="shared" ref="C61:V61" si="10">SUM(C60:C60)</f>
        <v>4</v>
      </c>
      <c r="D61" s="89">
        <f t="shared" si="10"/>
        <v>0</v>
      </c>
      <c r="E61" s="89">
        <f t="shared" si="10"/>
        <v>0</v>
      </c>
      <c r="F61" s="89">
        <f t="shared" si="10"/>
        <v>0</v>
      </c>
      <c r="G61" s="89">
        <f t="shared" si="10"/>
        <v>0</v>
      </c>
      <c r="H61" s="89">
        <f t="shared" si="10"/>
        <v>0</v>
      </c>
      <c r="I61" s="89">
        <f t="shared" si="10"/>
        <v>0</v>
      </c>
      <c r="J61" s="89">
        <f t="shared" si="10"/>
        <v>0</v>
      </c>
      <c r="K61" s="89">
        <f t="shared" si="10"/>
        <v>2</v>
      </c>
      <c r="L61" s="89">
        <f t="shared" si="10"/>
        <v>0</v>
      </c>
      <c r="M61" s="89">
        <f t="shared" si="10"/>
        <v>0</v>
      </c>
      <c r="N61" s="89">
        <f t="shared" si="10"/>
        <v>0</v>
      </c>
      <c r="O61" s="89">
        <f t="shared" si="10"/>
        <v>0</v>
      </c>
      <c r="P61" s="89">
        <f t="shared" si="10"/>
        <v>0</v>
      </c>
      <c r="Q61" s="89">
        <f t="shared" si="10"/>
        <v>0</v>
      </c>
      <c r="R61" s="89">
        <f t="shared" si="10"/>
        <v>0</v>
      </c>
      <c r="S61" s="89">
        <f t="shared" si="10"/>
        <v>0</v>
      </c>
      <c r="T61" s="89">
        <f t="shared" si="10"/>
        <v>1</v>
      </c>
      <c r="U61" s="89">
        <f t="shared" si="10"/>
        <v>0</v>
      </c>
      <c r="V61" s="89">
        <f t="shared" si="10"/>
        <v>1</v>
      </c>
    </row>
    <row r="62" spans="1:22" s="15" customFormat="1" x14ac:dyDescent="0.25">
      <c r="A62" s="91"/>
      <c r="B62" s="51" t="s">
        <v>29</v>
      </c>
      <c r="C62" s="89">
        <f>C61+C58+C55+C50+C45+C35+C25+C22+C28</f>
        <v>47347</v>
      </c>
      <c r="D62" s="89">
        <f>D61+D58+D55+D50+D45+D35+D28+D25+D22</f>
        <v>6169</v>
      </c>
      <c r="E62" s="89">
        <f t="shared" ref="E62:V62" si="11">E61+E58+E55+E50+E45+E35+E25+E22+E28</f>
        <v>2221</v>
      </c>
      <c r="F62" s="89">
        <f t="shared" si="11"/>
        <v>1067</v>
      </c>
      <c r="G62" s="89">
        <f t="shared" si="11"/>
        <v>477</v>
      </c>
      <c r="H62" s="89">
        <f t="shared" si="11"/>
        <v>668</v>
      </c>
      <c r="I62" s="89">
        <f t="shared" si="11"/>
        <v>1395</v>
      </c>
      <c r="J62" s="89">
        <f t="shared" si="11"/>
        <v>3143</v>
      </c>
      <c r="K62" s="89">
        <f t="shared" si="11"/>
        <v>8401</v>
      </c>
      <c r="L62" s="89">
        <f t="shared" si="11"/>
        <v>5096</v>
      </c>
      <c r="M62" s="89">
        <f t="shared" si="11"/>
        <v>1358</v>
      </c>
      <c r="N62" s="89">
        <f t="shared" si="11"/>
        <v>1563</v>
      </c>
      <c r="O62" s="89">
        <f t="shared" si="11"/>
        <v>334</v>
      </c>
      <c r="P62" s="89">
        <f t="shared" si="11"/>
        <v>6577</v>
      </c>
      <c r="Q62" s="89">
        <f t="shared" si="11"/>
        <v>2357</v>
      </c>
      <c r="R62" s="89">
        <f t="shared" si="11"/>
        <v>1839</v>
      </c>
      <c r="S62" s="89">
        <f t="shared" si="11"/>
        <v>2858</v>
      </c>
      <c r="T62" s="89">
        <f t="shared" si="11"/>
        <v>333</v>
      </c>
      <c r="U62" s="89">
        <f t="shared" si="11"/>
        <v>861</v>
      </c>
      <c r="V62" s="89">
        <f t="shared" si="11"/>
        <v>630</v>
      </c>
    </row>
    <row r="63" spans="1:22" x14ac:dyDescent="0.25">
      <c r="A63" s="8"/>
      <c r="B63" s="114" t="s">
        <v>4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x14ac:dyDescent="0.25">
      <c r="A64" s="8"/>
      <c r="B64" s="124" t="s">
        <v>126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</row>
    <row r="65" spans="1:22" ht="75" x14ac:dyDescent="0.25">
      <c r="A65" s="8">
        <v>36</v>
      </c>
      <c r="B65" s="14" t="s">
        <v>128</v>
      </c>
      <c r="C65" s="17">
        <f t="shared" ref="C65:C77" si="12">SUM(D65:V65)</f>
        <v>2</v>
      </c>
      <c r="D65" s="17">
        <v>0</v>
      </c>
      <c r="E65" s="17">
        <v>0</v>
      </c>
      <c r="F65" s="17">
        <v>0</v>
      </c>
      <c r="G65" s="17">
        <v>1</v>
      </c>
      <c r="H65" s="17">
        <v>0</v>
      </c>
      <c r="I65" s="17">
        <v>0</v>
      </c>
      <c r="J65" s="17">
        <v>0</v>
      </c>
      <c r="K65" s="17">
        <v>1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</row>
    <row r="66" spans="1:22" ht="90" x14ac:dyDescent="0.25">
      <c r="A66" s="8">
        <v>37</v>
      </c>
      <c r="B66" s="14" t="s">
        <v>21</v>
      </c>
      <c r="C66" s="17">
        <f t="shared" si="12"/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</row>
    <row r="67" spans="1:22" ht="30" x14ac:dyDescent="0.25">
      <c r="A67" s="8">
        <v>38</v>
      </c>
      <c r="B67" s="14" t="s">
        <v>129</v>
      </c>
      <c r="C67" s="17">
        <f t="shared" si="12"/>
        <v>85</v>
      </c>
      <c r="D67" s="17">
        <v>73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3</v>
      </c>
      <c r="K67" s="17">
        <v>4</v>
      </c>
      <c r="L67" s="17">
        <v>0</v>
      </c>
      <c r="M67" s="17">
        <v>0</v>
      </c>
      <c r="N67" s="17">
        <v>0</v>
      </c>
      <c r="O67" s="17">
        <v>0</v>
      </c>
      <c r="P67" s="17">
        <v>5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ht="90" x14ac:dyDescent="0.25">
      <c r="A68" s="8">
        <v>39</v>
      </c>
      <c r="B68" s="14" t="s">
        <v>130</v>
      </c>
      <c r="C68" s="17">
        <f t="shared" si="12"/>
        <v>275</v>
      </c>
      <c r="D68" s="17">
        <v>175</v>
      </c>
      <c r="E68" s="17">
        <v>11</v>
      </c>
      <c r="F68" s="17">
        <v>0</v>
      </c>
      <c r="G68" s="17">
        <v>0</v>
      </c>
      <c r="H68" s="17">
        <v>0</v>
      </c>
      <c r="I68" s="17">
        <v>1</v>
      </c>
      <c r="J68" s="17">
        <v>0</v>
      </c>
      <c r="K68" s="17">
        <v>6</v>
      </c>
      <c r="L68" s="17">
        <v>0</v>
      </c>
      <c r="M68" s="17">
        <v>0</v>
      </c>
      <c r="N68" s="17">
        <v>0</v>
      </c>
      <c r="O68" s="17">
        <v>4</v>
      </c>
      <c r="P68" s="17">
        <v>27</v>
      </c>
      <c r="Q68" s="17">
        <v>0</v>
      </c>
      <c r="R68" s="17">
        <v>51</v>
      </c>
      <c r="S68" s="17">
        <v>0</v>
      </c>
      <c r="T68" s="17">
        <v>0</v>
      </c>
      <c r="U68" s="17">
        <v>0</v>
      </c>
      <c r="V68" s="17">
        <v>0</v>
      </c>
    </row>
    <row r="69" spans="1:22" ht="30" x14ac:dyDescent="0.25">
      <c r="A69" s="8">
        <v>40</v>
      </c>
      <c r="B69" s="14" t="s">
        <v>131</v>
      </c>
      <c r="C69" s="17">
        <f t="shared" si="12"/>
        <v>121</v>
      </c>
      <c r="D69" s="17">
        <v>76</v>
      </c>
      <c r="E69" s="17">
        <v>3</v>
      </c>
      <c r="F69" s="17">
        <v>0</v>
      </c>
      <c r="G69" s="17">
        <v>1</v>
      </c>
      <c r="H69" s="17">
        <v>0</v>
      </c>
      <c r="I69" s="17">
        <v>1</v>
      </c>
      <c r="J69" s="17">
        <v>1</v>
      </c>
      <c r="K69" s="17">
        <v>15</v>
      </c>
      <c r="L69" s="17">
        <v>0</v>
      </c>
      <c r="M69" s="17">
        <v>0</v>
      </c>
      <c r="N69" s="17">
        <v>0</v>
      </c>
      <c r="O69" s="17">
        <v>0</v>
      </c>
      <c r="P69" s="17">
        <v>23</v>
      </c>
      <c r="Q69" s="17">
        <v>0</v>
      </c>
      <c r="R69" s="17">
        <v>1</v>
      </c>
      <c r="S69" s="17">
        <v>0</v>
      </c>
      <c r="T69" s="17">
        <v>0</v>
      </c>
      <c r="U69" s="17">
        <v>0</v>
      </c>
      <c r="V69" s="17">
        <v>0</v>
      </c>
    </row>
    <row r="70" spans="1:22" ht="30" x14ac:dyDescent="0.25">
      <c r="A70" s="8">
        <v>41</v>
      </c>
      <c r="B70" s="14" t="s">
        <v>68</v>
      </c>
      <c r="C70" s="17">
        <f t="shared" si="12"/>
        <v>175</v>
      </c>
      <c r="D70" s="17">
        <v>107</v>
      </c>
      <c r="E70" s="17">
        <v>2</v>
      </c>
      <c r="F70" s="17">
        <v>0</v>
      </c>
      <c r="G70" s="17">
        <v>0</v>
      </c>
      <c r="H70" s="17">
        <v>0</v>
      </c>
      <c r="I70" s="17">
        <v>4</v>
      </c>
      <c r="J70" s="17">
        <v>4</v>
      </c>
      <c r="K70" s="17">
        <v>14</v>
      </c>
      <c r="L70" s="17">
        <v>0</v>
      </c>
      <c r="M70" s="17">
        <v>0</v>
      </c>
      <c r="N70" s="17">
        <v>0</v>
      </c>
      <c r="O70" s="17">
        <v>5</v>
      </c>
      <c r="P70" s="17">
        <v>33</v>
      </c>
      <c r="Q70" s="17">
        <v>0</v>
      </c>
      <c r="R70" s="17">
        <v>6</v>
      </c>
      <c r="S70" s="17">
        <v>0</v>
      </c>
      <c r="T70" s="17">
        <v>0</v>
      </c>
      <c r="U70" s="17">
        <v>0</v>
      </c>
      <c r="V70" s="17">
        <v>0</v>
      </c>
    </row>
    <row r="71" spans="1:22" ht="45" x14ac:dyDescent="0.25">
      <c r="A71" s="8">
        <v>42</v>
      </c>
      <c r="B71" s="14" t="s">
        <v>133</v>
      </c>
      <c r="C71" s="17">
        <f t="shared" si="12"/>
        <v>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6</v>
      </c>
      <c r="L71" s="17">
        <v>0</v>
      </c>
      <c r="M71" s="17">
        <v>0</v>
      </c>
      <c r="N71" s="17">
        <v>0</v>
      </c>
      <c r="O71" s="17">
        <v>0</v>
      </c>
      <c r="P71" s="17">
        <v>1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</row>
    <row r="72" spans="1:22" ht="45" x14ac:dyDescent="0.25">
      <c r="A72" s="8">
        <v>43</v>
      </c>
      <c r="B72" s="14" t="s">
        <v>134</v>
      </c>
      <c r="C72" s="17">
        <f t="shared" si="12"/>
        <v>2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1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1</v>
      </c>
      <c r="S72" s="17">
        <v>0</v>
      </c>
      <c r="T72" s="17">
        <v>0</v>
      </c>
      <c r="U72" s="17">
        <v>0</v>
      </c>
      <c r="V72" s="17">
        <v>0</v>
      </c>
    </row>
    <row r="73" spans="1:22" ht="45" x14ac:dyDescent="0.25">
      <c r="A73" s="8">
        <v>44</v>
      </c>
      <c r="B73" s="14" t="s">
        <v>135</v>
      </c>
      <c r="C73" s="17">
        <f t="shared" si="12"/>
        <v>307</v>
      </c>
      <c r="D73" s="17">
        <v>161</v>
      </c>
      <c r="E73" s="17">
        <v>1</v>
      </c>
      <c r="F73" s="17">
        <v>0</v>
      </c>
      <c r="G73" s="17">
        <v>0</v>
      </c>
      <c r="H73" s="17">
        <v>0</v>
      </c>
      <c r="I73" s="17">
        <v>1</v>
      </c>
      <c r="J73" s="17">
        <v>1</v>
      </c>
      <c r="K73" s="17">
        <v>3</v>
      </c>
      <c r="L73" s="17">
        <v>0</v>
      </c>
      <c r="M73" s="17">
        <v>0</v>
      </c>
      <c r="N73" s="17">
        <v>0</v>
      </c>
      <c r="O73" s="17">
        <v>1</v>
      </c>
      <c r="P73" s="17">
        <v>32</v>
      </c>
      <c r="Q73" s="17">
        <v>0</v>
      </c>
      <c r="R73" s="17">
        <v>106</v>
      </c>
      <c r="S73" s="17">
        <v>0</v>
      </c>
      <c r="T73" s="17">
        <v>1</v>
      </c>
      <c r="U73" s="17">
        <v>0</v>
      </c>
      <c r="V73" s="17">
        <v>0</v>
      </c>
    </row>
    <row r="74" spans="1:22" ht="60" x14ac:dyDescent="0.25">
      <c r="A74" s="8">
        <v>45</v>
      </c>
      <c r="B74" s="14" t="s">
        <v>10</v>
      </c>
      <c r="C74" s="17">
        <f t="shared" si="12"/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1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30" x14ac:dyDescent="0.25">
      <c r="A75" s="8">
        <v>46</v>
      </c>
      <c r="B75" s="14" t="s">
        <v>136</v>
      </c>
      <c r="C75" s="17">
        <f t="shared" si="12"/>
        <v>56</v>
      </c>
      <c r="D75" s="17">
        <v>31</v>
      </c>
      <c r="E75" s="17">
        <v>0</v>
      </c>
      <c r="F75" s="17">
        <v>0</v>
      </c>
      <c r="G75" s="17">
        <v>0</v>
      </c>
      <c r="H75" s="17">
        <v>0</v>
      </c>
      <c r="I75" s="17">
        <v>1</v>
      </c>
      <c r="J75" s="17">
        <v>1</v>
      </c>
      <c r="K75" s="17">
        <v>4</v>
      </c>
      <c r="L75" s="17">
        <v>0</v>
      </c>
      <c r="M75" s="17">
        <v>0</v>
      </c>
      <c r="N75" s="17">
        <v>4</v>
      </c>
      <c r="O75" s="17">
        <v>0</v>
      </c>
      <c r="P75" s="17">
        <v>10</v>
      </c>
      <c r="Q75" s="17">
        <v>1</v>
      </c>
      <c r="R75" s="17">
        <v>4</v>
      </c>
      <c r="S75" s="17">
        <v>0</v>
      </c>
      <c r="T75" s="17">
        <v>0</v>
      </c>
      <c r="U75" s="17">
        <v>0</v>
      </c>
      <c r="V75" s="17">
        <v>0</v>
      </c>
    </row>
    <row r="76" spans="1:22" ht="30" x14ac:dyDescent="0.25">
      <c r="A76" s="8">
        <v>47</v>
      </c>
      <c r="B76" s="14" t="s">
        <v>19</v>
      </c>
      <c r="C76" s="17">
        <f t="shared" si="12"/>
        <v>89</v>
      </c>
      <c r="D76" s="17">
        <v>62</v>
      </c>
      <c r="E76" s="17">
        <v>5</v>
      </c>
      <c r="F76" s="17">
        <v>0</v>
      </c>
      <c r="G76" s="17">
        <v>0</v>
      </c>
      <c r="H76" s="17">
        <v>0</v>
      </c>
      <c r="I76" s="17">
        <v>2</v>
      </c>
      <c r="J76" s="17">
        <v>2</v>
      </c>
      <c r="K76" s="17">
        <v>7</v>
      </c>
      <c r="L76" s="17">
        <v>0</v>
      </c>
      <c r="M76" s="17">
        <v>0</v>
      </c>
      <c r="N76" s="17">
        <v>0</v>
      </c>
      <c r="O76" s="17">
        <v>1</v>
      </c>
      <c r="P76" s="17">
        <v>5</v>
      </c>
      <c r="Q76" s="17">
        <v>0</v>
      </c>
      <c r="R76" s="17">
        <v>4</v>
      </c>
      <c r="S76" s="17">
        <v>0</v>
      </c>
      <c r="T76" s="17">
        <v>0</v>
      </c>
      <c r="U76" s="17">
        <v>1</v>
      </c>
      <c r="V76" s="17">
        <v>0</v>
      </c>
    </row>
    <row r="77" spans="1:22" x14ac:dyDescent="0.25">
      <c r="A77" s="8">
        <v>48</v>
      </c>
      <c r="B77" s="14" t="s">
        <v>18</v>
      </c>
      <c r="C77" s="17">
        <f t="shared" si="12"/>
        <v>87</v>
      </c>
      <c r="D77" s="17">
        <v>42</v>
      </c>
      <c r="E77" s="17">
        <v>1</v>
      </c>
      <c r="F77" s="17">
        <v>0</v>
      </c>
      <c r="G77" s="17">
        <v>0</v>
      </c>
      <c r="H77" s="17">
        <v>0</v>
      </c>
      <c r="I77" s="17">
        <v>0</v>
      </c>
      <c r="J77" s="17">
        <v>1</v>
      </c>
      <c r="K77" s="17">
        <v>10</v>
      </c>
      <c r="L77" s="17">
        <v>0</v>
      </c>
      <c r="M77" s="17">
        <v>0</v>
      </c>
      <c r="N77" s="17">
        <v>0</v>
      </c>
      <c r="O77" s="17">
        <v>1</v>
      </c>
      <c r="P77" s="17">
        <v>16</v>
      </c>
      <c r="Q77" s="17">
        <v>0</v>
      </c>
      <c r="R77" s="17">
        <v>16</v>
      </c>
      <c r="S77" s="17">
        <v>0</v>
      </c>
      <c r="T77" s="17">
        <v>0</v>
      </c>
      <c r="U77" s="17">
        <v>0</v>
      </c>
      <c r="V77" s="17">
        <v>0</v>
      </c>
    </row>
    <row r="78" spans="1:22" s="15" customFormat="1" x14ac:dyDescent="0.25">
      <c r="A78" s="91">
        <v>13</v>
      </c>
      <c r="B78" s="67" t="s">
        <v>27</v>
      </c>
      <c r="C78" s="89">
        <f t="shared" ref="C78:V78" si="13">SUM(C65:C77)</f>
        <v>1207</v>
      </c>
      <c r="D78" s="89">
        <f t="shared" si="13"/>
        <v>727</v>
      </c>
      <c r="E78" s="89">
        <f t="shared" si="13"/>
        <v>23</v>
      </c>
      <c r="F78" s="89">
        <f t="shared" si="13"/>
        <v>0</v>
      </c>
      <c r="G78" s="89">
        <f t="shared" si="13"/>
        <v>2</v>
      </c>
      <c r="H78" s="89">
        <f t="shared" si="13"/>
        <v>0</v>
      </c>
      <c r="I78" s="89">
        <f t="shared" si="13"/>
        <v>10</v>
      </c>
      <c r="J78" s="89">
        <f t="shared" si="13"/>
        <v>14</v>
      </c>
      <c r="K78" s="89">
        <f t="shared" si="13"/>
        <v>71</v>
      </c>
      <c r="L78" s="89">
        <f t="shared" si="13"/>
        <v>0</v>
      </c>
      <c r="M78" s="89">
        <f t="shared" si="13"/>
        <v>0</v>
      </c>
      <c r="N78" s="89">
        <f t="shared" si="13"/>
        <v>4</v>
      </c>
      <c r="O78" s="89">
        <f t="shared" si="13"/>
        <v>12</v>
      </c>
      <c r="P78" s="89">
        <f t="shared" si="13"/>
        <v>152</v>
      </c>
      <c r="Q78" s="89">
        <f t="shared" si="13"/>
        <v>1</v>
      </c>
      <c r="R78" s="89">
        <f t="shared" si="13"/>
        <v>189</v>
      </c>
      <c r="S78" s="89">
        <f t="shared" si="13"/>
        <v>0</v>
      </c>
      <c r="T78" s="89">
        <f t="shared" si="13"/>
        <v>1</v>
      </c>
      <c r="U78" s="89">
        <f t="shared" si="13"/>
        <v>1</v>
      </c>
      <c r="V78" s="89">
        <f t="shared" si="13"/>
        <v>0</v>
      </c>
    </row>
    <row r="79" spans="1:22" x14ac:dyDescent="0.25">
      <c r="A79" s="8"/>
      <c r="B79" s="116" t="s">
        <v>70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</row>
    <row r="80" spans="1:22" x14ac:dyDescent="0.25">
      <c r="A80" s="8">
        <v>49</v>
      </c>
      <c r="B80" s="21" t="s">
        <v>139</v>
      </c>
      <c r="C80" s="17">
        <f t="shared" ref="C80:C86" si="14">SUM(D80:V80)</f>
        <v>16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1</v>
      </c>
      <c r="K80" s="17">
        <v>1</v>
      </c>
      <c r="L80" s="17">
        <v>4</v>
      </c>
      <c r="M80" s="17">
        <v>0</v>
      </c>
      <c r="N80" s="17">
        <v>0</v>
      </c>
      <c r="O80" s="17">
        <v>0</v>
      </c>
      <c r="P80" s="17">
        <v>5</v>
      </c>
      <c r="Q80" s="17">
        <v>5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ht="30" x14ac:dyDescent="0.25">
      <c r="A81" s="8">
        <v>50</v>
      </c>
      <c r="B81" s="21" t="s">
        <v>140</v>
      </c>
      <c r="C81" s="17">
        <f t="shared" si="14"/>
        <v>3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3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1:22" ht="45" x14ac:dyDescent="0.25">
      <c r="A82" s="8">
        <v>51</v>
      </c>
      <c r="B82" s="21" t="s">
        <v>76</v>
      </c>
      <c r="C82" s="17">
        <f t="shared" si="14"/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</row>
    <row r="83" spans="1:22" x14ac:dyDescent="0.25">
      <c r="A83" s="8">
        <v>52</v>
      </c>
      <c r="B83" s="21" t="s">
        <v>75</v>
      </c>
      <c r="C83" s="17">
        <f t="shared" si="14"/>
        <v>74</v>
      </c>
      <c r="D83" s="17">
        <v>0</v>
      </c>
      <c r="E83" s="17">
        <v>0</v>
      </c>
      <c r="F83" s="17">
        <v>1</v>
      </c>
      <c r="G83" s="17">
        <v>0</v>
      </c>
      <c r="H83" s="17">
        <v>0</v>
      </c>
      <c r="I83" s="17">
        <v>0</v>
      </c>
      <c r="J83" s="17">
        <v>0</v>
      </c>
      <c r="K83" s="17">
        <v>11</v>
      </c>
      <c r="L83" s="17">
        <v>43</v>
      </c>
      <c r="M83" s="17">
        <v>3</v>
      </c>
      <c r="N83" s="17">
        <v>5</v>
      </c>
      <c r="O83" s="17">
        <v>0</v>
      </c>
      <c r="P83" s="17">
        <v>8</v>
      </c>
      <c r="Q83" s="17">
        <v>3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ht="75" x14ac:dyDescent="0.25">
      <c r="A84" s="8">
        <v>53</v>
      </c>
      <c r="B84" s="21" t="s">
        <v>74</v>
      </c>
      <c r="C84" s="17">
        <f t="shared" si="14"/>
        <v>32</v>
      </c>
      <c r="D84" s="17">
        <v>3</v>
      </c>
      <c r="E84" s="17">
        <v>0</v>
      </c>
      <c r="F84" s="17">
        <v>0</v>
      </c>
      <c r="G84" s="17">
        <v>0</v>
      </c>
      <c r="H84" s="17">
        <v>2</v>
      </c>
      <c r="I84" s="17">
        <v>0</v>
      </c>
      <c r="J84" s="17">
        <v>0</v>
      </c>
      <c r="K84" s="17">
        <v>1</v>
      </c>
      <c r="L84" s="17">
        <v>21</v>
      </c>
      <c r="M84" s="17">
        <v>2</v>
      </c>
      <c r="N84" s="17">
        <v>0</v>
      </c>
      <c r="O84" s="17">
        <v>0</v>
      </c>
      <c r="P84" s="17">
        <v>1</v>
      </c>
      <c r="Q84" s="17">
        <v>2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75" x14ac:dyDescent="0.25">
      <c r="A85" s="8">
        <v>54</v>
      </c>
      <c r="B85" s="21" t="s">
        <v>73</v>
      </c>
      <c r="C85" s="17">
        <f t="shared" si="14"/>
        <v>1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1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ht="90" x14ac:dyDescent="0.25">
      <c r="A86" s="8">
        <v>55</v>
      </c>
      <c r="B86" s="21" t="s">
        <v>141</v>
      </c>
      <c r="C86" s="17">
        <f t="shared" si="14"/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</row>
    <row r="87" spans="1:22" s="15" customFormat="1" x14ac:dyDescent="0.25">
      <c r="A87" s="91">
        <v>7</v>
      </c>
      <c r="B87" s="51" t="s">
        <v>27</v>
      </c>
      <c r="C87" s="19">
        <f>SUM(C80:C86)</f>
        <v>126</v>
      </c>
      <c r="D87" s="19">
        <f>SUM(D80:D86)</f>
        <v>3</v>
      </c>
      <c r="E87" s="19">
        <f t="shared" ref="E87:V87" si="15">SUM(E80:E86)</f>
        <v>0</v>
      </c>
      <c r="F87" s="19">
        <f t="shared" si="15"/>
        <v>1</v>
      </c>
      <c r="G87" s="19">
        <f t="shared" si="15"/>
        <v>0</v>
      </c>
      <c r="H87" s="19">
        <f t="shared" si="15"/>
        <v>2</v>
      </c>
      <c r="I87" s="19">
        <f t="shared" si="15"/>
        <v>0</v>
      </c>
      <c r="J87" s="19">
        <f t="shared" si="15"/>
        <v>1</v>
      </c>
      <c r="K87" s="19">
        <f t="shared" si="15"/>
        <v>13</v>
      </c>
      <c r="L87" s="19">
        <f t="shared" si="15"/>
        <v>68</v>
      </c>
      <c r="M87" s="19">
        <f t="shared" si="15"/>
        <v>5</v>
      </c>
      <c r="N87" s="19">
        <f t="shared" si="15"/>
        <v>5</v>
      </c>
      <c r="O87" s="19">
        <f t="shared" si="15"/>
        <v>0</v>
      </c>
      <c r="P87" s="19">
        <f t="shared" si="15"/>
        <v>14</v>
      </c>
      <c r="Q87" s="19">
        <f t="shared" si="15"/>
        <v>14</v>
      </c>
      <c r="R87" s="19">
        <f t="shared" si="15"/>
        <v>0</v>
      </c>
      <c r="S87" s="19">
        <f t="shared" si="15"/>
        <v>0</v>
      </c>
      <c r="T87" s="19">
        <f t="shared" si="15"/>
        <v>0</v>
      </c>
      <c r="U87" s="19">
        <f t="shared" si="15"/>
        <v>0</v>
      </c>
      <c r="V87" s="19">
        <f t="shared" si="15"/>
        <v>0</v>
      </c>
    </row>
    <row r="88" spans="1:22" x14ac:dyDescent="0.25">
      <c r="A88" s="8"/>
      <c r="B88" s="116" t="s">
        <v>52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</row>
    <row r="89" spans="1:22" ht="60" x14ac:dyDescent="0.25">
      <c r="A89" s="8">
        <v>56</v>
      </c>
      <c r="B89" s="22" t="s">
        <v>53</v>
      </c>
      <c r="C89" s="17">
        <f>SUM(D89:V89)</f>
        <v>10</v>
      </c>
      <c r="D89" s="17">
        <v>0</v>
      </c>
      <c r="E89" s="17">
        <v>2</v>
      </c>
      <c r="F89" s="17">
        <v>0</v>
      </c>
      <c r="G89" s="17">
        <v>0</v>
      </c>
      <c r="H89" s="17">
        <v>0</v>
      </c>
      <c r="I89" s="17">
        <v>0</v>
      </c>
      <c r="J89" s="17">
        <v>2</v>
      </c>
      <c r="K89" s="17">
        <v>5</v>
      </c>
      <c r="L89" s="17">
        <v>0</v>
      </c>
      <c r="M89" s="17">
        <v>0</v>
      </c>
      <c r="N89" s="17">
        <v>0</v>
      </c>
      <c r="O89" s="17">
        <v>0</v>
      </c>
      <c r="P89" s="17">
        <v>1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s="15" customFormat="1" x14ac:dyDescent="0.25">
      <c r="A90" s="91">
        <v>1</v>
      </c>
      <c r="B90" s="51" t="s">
        <v>27</v>
      </c>
      <c r="C90" s="19">
        <f t="shared" ref="C90" si="16">SUM(C89)</f>
        <v>10</v>
      </c>
      <c r="D90" s="19">
        <f t="shared" ref="D90:V90" si="17">SUM(D89)</f>
        <v>0</v>
      </c>
      <c r="E90" s="19">
        <f t="shared" si="17"/>
        <v>2</v>
      </c>
      <c r="F90" s="19">
        <f t="shared" si="17"/>
        <v>0</v>
      </c>
      <c r="G90" s="19">
        <f t="shared" si="17"/>
        <v>0</v>
      </c>
      <c r="H90" s="19">
        <f t="shared" si="17"/>
        <v>0</v>
      </c>
      <c r="I90" s="19">
        <f t="shared" si="17"/>
        <v>0</v>
      </c>
      <c r="J90" s="19">
        <f t="shared" si="17"/>
        <v>2</v>
      </c>
      <c r="K90" s="19">
        <f t="shared" si="17"/>
        <v>5</v>
      </c>
      <c r="L90" s="19">
        <f t="shared" si="17"/>
        <v>0</v>
      </c>
      <c r="M90" s="19">
        <f t="shared" si="17"/>
        <v>0</v>
      </c>
      <c r="N90" s="19">
        <f t="shared" si="17"/>
        <v>0</v>
      </c>
      <c r="O90" s="19">
        <f t="shared" si="17"/>
        <v>0</v>
      </c>
      <c r="P90" s="19">
        <f t="shared" si="17"/>
        <v>1</v>
      </c>
      <c r="Q90" s="19">
        <f t="shared" si="17"/>
        <v>0</v>
      </c>
      <c r="R90" s="19">
        <f t="shared" si="17"/>
        <v>0</v>
      </c>
      <c r="S90" s="19">
        <f t="shared" si="17"/>
        <v>0</v>
      </c>
      <c r="T90" s="19">
        <f t="shared" si="17"/>
        <v>0</v>
      </c>
      <c r="U90" s="19">
        <f t="shared" si="17"/>
        <v>0</v>
      </c>
      <c r="V90" s="19">
        <f t="shared" si="17"/>
        <v>0</v>
      </c>
    </row>
    <row r="91" spans="1:22" s="15" customFormat="1" x14ac:dyDescent="0.25">
      <c r="A91" s="114" t="s">
        <v>64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</row>
    <row r="92" spans="1:22" s="15" customFormat="1" ht="135" x14ac:dyDescent="0.25">
      <c r="A92" s="8">
        <v>57</v>
      </c>
      <c r="B92" s="22" t="s">
        <v>142</v>
      </c>
      <c r="C92" s="17">
        <f>SUM(D92:V92)</f>
        <v>33</v>
      </c>
      <c r="D92" s="17">
        <v>2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1</v>
      </c>
      <c r="K92" s="17">
        <v>8</v>
      </c>
      <c r="L92" s="17">
        <v>0</v>
      </c>
      <c r="M92" s="17">
        <v>0</v>
      </c>
      <c r="N92" s="17">
        <v>0</v>
      </c>
      <c r="O92" s="17">
        <v>0</v>
      </c>
      <c r="P92" s="17">
        <v>3</v>
      </c>
      <c r="Q92" s="17">
        <v>2</v>
      </c>
      <c r="R92" s="17">
        <v>0</v>
      </c>
      <c r="S92" s="17">
        <v>0</v>
      </c>
      <c r="T92" s="17">
        <v>0</v>
      </c>
      <c r="U92" s="17">
        <v>6</v>
      </c>
      <c r="V92" s="17">
        <v>11</v>
      </c>
    </row>
    <row r="93" spans="1:22" s="15" customFormat="1" ht="75" x14ac:dyDescent="0.25">
      <c r="A93" s="8">
        <v>58</v>
      </c>
      <c r="B93" s="22" t="s">
        <v>65</v>
      </c>
      <c r="C93" s="17">
        <f>SUM(D93:V93)</f>
        <v>14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2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2</v>
      </c>
      <c r="R93" s="17">
        <v>0</v>
      </c>
      <c r="S93" s="17">
        <v>0</v>
      </c>
      <c r="T93" s="17">
        <v>2</v>
      </c>
      <c r="U93" s="17">
        <v>2</v>
      </c>
      <c r="V93" s="17">
        <v>6</v>
      </c>
    </row>
    <row r="94" spans="1:22" s="15" customFormat="1" x14ac:dyDescent="0.25">
      <c r="A94" s="91">
        <v>2</v>
      </c>
      <c r="B94" s="51" t="s">
        <v>27</v>
      </c>
      <c r="C94" s="19">
        <f>SUM(C92,C93)</f>
        <v>47</v>
      </c>
      <c r="D94" s="19">
        <f t="shared" ref="D94:V94" si="18">SUM(D92,D93)</f>
        <v>2</v>
      </c>
      <c r="E94" s="19">
        <f t="shared" si="18"/>
        <v>0</v>
      </c>
      <c r="F94" s="19">
        <f t="shared" si="18"/>
        <v>0</v>
      </c>
      <c r="G94" s="19">
        <f t="shared" si="18"/>
        <v>0</v>
      </c>
      <c r="H94" s="19">
        <f t="shared" si="18"/>
        <v>0</v>
      </c>
      <c r="I94" s="19">
        <f t="shared" si="18"/>
        <v>0</v>
      </c>
      <c r="J94" s="19">
        <f t="shared" si="18"/>
        <v>1</v>
      </c>
      <c r="K94" s="19">
        <f t="shared" si="18"/>
        <v>10</v>
      </c>
      <c r="L94" s="19">
        <f t="shared" si="18"/>
        <v>0</v>
      </c>
      <c r="M94" s="19">
        <f t="shared" si="18"/>
        <v>0</v>
      </c>
      <c r="N94" s="19">
        <f t="shared" si="18"/>
        <v>0</v>
      </c>
      <c r="O94" s="19">
        <f t="shared" si="18"/>
        <v>0</v>
      </c>
      <c r="P94" s="19">
        <f t="shared" si="18"/>
        <v>3</v>
      </c>
      <c r="Q94" s="19">
        <f t="shared" si="18"/>
        <v>4</v>
      </c>
      <c r="R94" s="19">
        <f t="shared" si="18"/>
        <v>0</v>
      </c>
      <c r="S94" s="19">
        <f t="shared" si="18"/>
        <v>0</v>
      </c>
      <c r="T94" s="19">
        <f t="shared" si="18"/>
        <v>2</v>
      </c>
      <c r="U94" s="19">
        <f t="shared" si="18"/>
        <v>8</v>
      </c>
      <c r="V94" s="19">
        <f t="shared" si="18"/>
        <v>17</v>
      </c>
    </row>
    <row r="95" spans="1:22" x14ac:dyDescent="0.25">
      <c r="A95" s="8"/>
      <c r="B95" s="116" t="s">
        <v>57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</row>
    <row r="96" spans="1:22" ht="30" x14ac:dyDescent="0.25">
      <c r="A96" s="8">
        <v>59</v>
      </c>
      <c r="B96" s="22" t="s">
        <v>143</v>
      </c>
      <c r="C96" s="30">
        <f>SUM(D96:V96)</f>
        <v>3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1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1</v>
      </c>
      <c r="Q96" s="34">
        <v>0</v>
      </c>
      <c r="R96" s="34">
        <v>1</v>
      </c>
      <c r="S96" s="34">
        <v>0</v>
      </c>
      <c r="T96" s="34">
        <v>0</v>
      </c>
      <c r="U96" s="34">
        <v>0</v>
      </c>
      <c r="V96" s="34">
        <v>0</v>
      </c>
    </row>
    <row r="97" spans="1:22" s="15" customFormat="1" x14ac:dyDescent="0.25">
      <c r="A97" s="91">
        <v>1</v>
      </c>
      <c r="B97" s="51" t="s">
        <v>27</v>
      </c>
      <c r="C97" s="19">
        <f>SUM(C96)</f>
        <v>3</v>
      </c>
      <c r="D97" s="19">
        <f t="shared" ref="D97:V97" si="19">SUM(D96)</f>
        <v>0</v>
      </c>
      <c r="E97" s="19">
        <f t="shared" si="19"/>
        <v>0</v>
      </c>
      <c r="F97" s="19">
        <f t="shared" si="19"/>
        <v>0</v>
      </c>
      <c r="G97" s="19">
        <f t="shared" si="19"/>
        <v>0</v>
      </c>
      <c r="H97" s="19">
        <f t="shared" si="19"/>
        <v>0</v>
      </c>
      <c r="I97" s="19">
        <f t="shared" si="19"/>
        <v>0</v>
      </c>
      <c r="J97" s="19">
        <f t="shared" si="19"/>
        <v>1</v>
      </c>
      <c r="K97" s="19">
        <f t="shared" si="19"/>
        <v>0</v>
      </c>
      <c r="L97" s="19">
        <f t="shared" si="19"/>
        <v>0</v>
      </c>
      <c r="M97" s="19">
        <f t="shared" si="19"/>
        <v>0</v>
      </c>
      <c r="N97" s="19">
        <f t="shared" si="19"/>
        <v>0</v>
      </c>
      <c r="O97" s="19">
        <f t="shared" si="19"/>
        <v>0</v>
      </c>
      <c r="P97" s="19">
        <f t="shared" si="19"/>
        <v>1</v>
      </c>
      <c r="Q97" s="19">
        <f t="shared" si="19"/>
        <v>0</v>
      </c>
      <c r="R97" s="19">
        <f t="shared" si="19"/>
        <v>1</v>
      </c>
      <c r="S97" s="19">
        <f t="shared" si="19"/>
        <v>0</v>
      </c>
      <c r="T97" s="19">
        <f t="shared" si="19"/>
        <v>0</v>
      </c>
      <c r="U97" s="19">
        <f t="shared" si="19"/>
        <v>0</v>
      </c>
      <c r="V97" s="19">
        <f t="shared" si="19"/>
        <v>0</v>
      </c>
    </row>
    <row r="98" spans="1:22" s="15" customFormat="1" x14ac:dyDescent="0.25">
      <c r="A98" s="91"/>
      <c r="B98" s="51" t="s">
        <v>30</v>
      </c>
      <c r="C98" s="19">
        <f>C97+C94+C90+C87</f>
        <v>186</v>
      </c>
      <c r="D98" s="19">
        <f>D97+D94+D90+D87+D78</f>
        <v>732</v>
      </c>
      <c r="E98" s="19">
        <f t="shared" ref="E98:V98" si="20">E97+E94+E90+E87+E78</f>
        <v>25</v>
      </c>
      <c r="F98" s="19">
        <f t="shared" si="20"/>
        <v>1</v>
      </c>
      <c r="G98" s="19">
        <f t="shared" si="20"/>
        <v>2</v>
      </c>
      <c r="H98" s="19">
        <f t="shared" si="20"/>
        <v>2</v>
      </c>
      <c r="I98" s="19">
        <f t="shared" si="20"/>
        <v>10</v>
      </c>
      <c r="J98" s="19">
        <f>J97+J94+J90+J87+J78</f>
        <v>19</v>
      </c>
      <c r="K98" s="19">
        <f t="shared" si="20"/>
        <v>99</v>
      </c>
      <c r="L98" s="19">
        <f t="shared" si="20"/>
        <v>68</v>
      </c>
      <c r="M98" s="19">
        <f t="shared" si="20"/>
        <v>5</v>
      </c>
      <c r="N98" s="19">
        <f t="shared" si="20"/>
        <v>9</v>
      </c>
      <c r="O98" s="19">
        <f t="shared" si="20"/>
        <v>12</v>
      </c>
      <c r="P98" s="19">
        <f t="shared" si="20"/>
        <v>171</v>
      </c>
      <c r="Q98" s="19">
        <f t="shared" si="20"/>
        <v>19</v>
      </c>
      <c r="R98" s="19">
        <f t="shared" si="20"/>
        <v>190</v>
      </c>
      <c r="S98" s="19">
        <f t="shared" si="20"/>
        <v>0</v>
      </c>
      <c r="T98" s="19">
        <f t="shared" si="20"/>
        <v>3</v>
      </c>
      <c r="U98" s="19">
        <f t="shared" si="20"/>
        <v>9</v>
      </c>
      <c r="V98" s="19">
        <f t="shared" si="20"/>
        <v>17</v>
      </c>
    </row>
    <row r="99" spans="1:22" x14ac:dyDescent="0.25">
      <c r="A99" s="8"/>
      <c r="B99" s="114" t="s">
        <v>5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</row>
    <row r="100" spans="1:22" x14ac:dyDescent="0.25">
      <c r="A100" s="8"/>
      <c r="B100" s="116" t="s">
        <v>8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</row>
    <row r="101" spans="1:22" ht="51" x14ac:dyDescent="0.25">
      <c r="A101" s="8">
        <v>60</v>
      </c>
      <c r="B101" s="68" t="s">
        <v>144</v>
      </c>
      <c r="C101" s="34">
        <v>0</v>
      </c>
      <c r="D101" s="34">
        <v>0</v>
      </c>
      <c r="E101" s="1" t="s">
        <v>175</v>
      </c>
      <c r="F101" s="1" t="s">
        <v>175</v>
      </c>
      <c r="G101" s="1" t="s">
        <v>175</v>
      </c>
      <c r="H101" s="1" t="s">
        <v>175</v>
      </c>
      <c r="I101" s="1" t="s">
        <v>175</v>
      </c>
      <c r="J101" s="1" t="s">
        <v>175</v>
      </c>
      <c r="K101" s="1" t="s">
        <v>175</v>
      </c>
      <c r="L101" s="1" t="s">
        <v>175</v>
      </c>
      <c r="M101" s="1" t="s">
        <v>175</v>
      </c>
      <c r="N101" s="1" t="s">
        <v>175</v>
      </c>
      <c r="O101" s="1" t="s">
        <v>175</v>
      </c>
      <c r="P101" s="1" t="s">
        <v>175</v>
      </c>
      <c r="Q101" s="1" t="s">
        <v>175</v>
      </c>
      <c r="R101" s="1" t="s">
        <v>175</v>
      </c>
      <c r="S101" s="1" t="s">
        <v>175</v>
      </c>
      <c r="T101" s="1" t="s">
        <v>175</v>
      </c>
      <c r="U101" s="1" t="s">
        <v>175</v>
      </c>
      <c r="V101" s="1" t="s">
        <v>175</v>
      </c>
    </row>
    <row r="102" spans="1:22" ht="51" x14ac:dyDescent="0.25">
      <c r="A102" s="8">
        <v>61</v>
      </c>
      <c r="B102" s="68" t="s">
        <v>145</v>
      </c>
      <c r="C102" s="34">
        <v>0</v>
      </c>
      <c r="D102" s="34">
        <v>0</v>
      </c>
      <c r="E102" s="1" t="s">
        <v>175</v>
      </c>
      <c r="F102" s="1" t="s">
        <v>175</v>
      </c>
      <c r="G102" s="1" t="s">
        <v>175</v>
      </c>
      <c r="H102" s="1" t="s">
        <v>175</v>
      </c>
      <c r="I102" s="1" t="s">
        <v>175</v>
      </c>
      <c r="J102" s="1" t="s">
        <v>175</v>
      </c>
      <c r="K102" s="1" t="s">
        <v>175</v>
      </c>
      <c r="L102" s="1" t="s">
        <v>175</v>
      </c>
      <c r="M102" s="1" t="s">
        <v>175</v>
      </c>
      <c r="N102" s="1" t="s">
        <v>175</v>
      </c>
      <c r="O102" s="1" t="s">
        <v>175</v>
      </c>
      <c r="P102" s="1" t="s">
        <v>175</v>
      </c>
      <c r="Q102" s="1" t="s">
        <v>175</v>
      </c>
      <c r="R102" s="1" t="s">
        <v>175</v>
      </c>
      <c r="S102" s="1" t="s">
        <v>175</v>
      </c>
      <c r="T102" s="1" t="s">
        <v>175</v>
      </c>
      <c r="U102" s="1" t="s">
        <v>175</v>
      </c>
      <c r="V102" s="1" t="s">
        <v>175</v>
      </c>
    </row>
    <row r="103" spans="1:22" ht="27.75" customHeight="1" x14ac:dyDescent="0.25">
      <c r="A103" s="8">
        <v>62</v>
      </c>
      <c r="B103" s="68" t="s">
        <v>146</v>
      </c>
      <c r="C103" s="34">
        <v>0</v>
      </c>
      <c r="D103" s="34">
        <v>0</v>
      </c>
      <c r="E103" s="1" t="s">
        <v>175</v>
      </c>
      <c r="F103" s="1" t="s">
        <v>175</v>
      </c>
      <c r="G103" s="1" t="s">
        <v>175</v>
      </c>
      <c r="H103" s="1" t="s">
        <v>175</v>
      </c>
      <c r="I103" s="1" t="s">
        <v>175</v>
      </c>
      <c r="J103" s="1" t="s">
        <v>175</v>
      </c>
      <c r="K103" s="1" t="s">
        <v>175</v>
      </c>
      <c r="L103" s="1" t="s">
        <v>175</v>
      </c>
      <c r="M103" s="1" t="s">
        <v>175</v>
      </c>
      <c r="N103" s="1" t="s">
        <v>175</v>
      </c>
      <c r="O103" s="1" t="s">
        <v>175</v>
      </c>
      <c r="P103" s="1" t="s">
        <v>175</v>
      </c>
      <c r="Q103" s="1" t="s">
        <v>175</v>
      </c>
      <c r="R103" s="1" t="s">
        <v>175</v>
      </c>
      <c r="S103" s="1" t="s">
        <v>175</v>
      </c>
      <c r="T103" s="1" t="s">
        <v>175</v>
      </c>
      <c r="U103" s="1" t="s">
        <v>175</v>
      </c>
      <c r="V103" s="1" t="s">
        <v>175</v>
      </c>
    </row>
    <row r="104" spans="1:22" ht="38.25" x14ac:dyDescent="0.25">
      <c r="A104" s="8">
        <v>63</v>
      </c>
      <c r="B104" s="68" t="s">
        <v>147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s="15" customFormat="1" x14ac:dyDescent="0.25">
      <c r="A105" s="91">
        <v>4</v>
      </c>
      <c r="B105" s="51" t="s">
        <v>27</v>
      </c>
      <c r="C105" s="19">
        <f t="shared" ref="C105:V105" si="21">SUM(C101:C104)</f>
        <v>0</v>
      </c>
      <c r="D105" s="19">
        <f t="shared" si="21"/>
        <v>0</v>
      </c>
      <c r="E105" s="19">
        <f t="shared" si="21"/>
        <v>0</v>
      </c>
      <c r="F105" s="19">
        <f t="shared" si="21"/>
        <v>0</v>
      </c>
      <c r="G105" s="19">
        <f t="shared" si="21"/>
        <v>0</v>
      </c>
      <c r="H105" s="19">
        <f t="shared" si="21"/>
        <v>0</v>
      </c>
      <c r="I105" s="19">
        <f t="shared" si="21"/>
        <v>0</v>
      </c>
      <c r="J105" s="19">
        <f t="shared" si="21"/>
        <v>0</v>
      </c>
      <c r="K105" s="19">
        <f t="shared" si="21"/>
        <v>0</v>
      </c>
      <c r="L105" s="19">
        <f t="shared" si="21"/>
        <v>0</v>
      </c>
      <c r="M105" s="19">
        <f t="shared" si="21"/>
        <v>0</v>
      </c>
      <c r="N105" s="19">
        <f t="shared" si="21"/>
        <v>0</v>
      </c>
      <c r="O105" s="19">
        <f t="shared" si="21"/>
        <v>0</v>
      </c>
      <c r="P105" s="19">
        <f t="shared" si="21"/>
        <v>0</v>
      </c>
      <c r="Q105" s="19">
        <f t="shared" si="21"/>
        <v>0</v>
      </c>
      <c r="R105" s="19">
        <f t="shared" si="21"/>
        <v>0</v>
      </c>
      <c r="S105" s="19">
        <f t="shared" si="21"/>
        <v>0</v>
      </c>
      <c r="T105" s="19">
        <f t="shared" si="21"/>
        <v>0</v>
      </c>
      <c r="U105" s="19">
        <f t="shared" si="21"/>
        <v>0</v>
      </c>
      <c r="V105" s="19">
        <f t="shared" si="21"/>
        <v>0</v>
      </c>
    </row>
    <row r="106" spans="1:22" x14ac:dyDescent="0.25">
      <c r="A106" s="6"/>
      <c r="B106" s="116" t="s">
        <v>22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</row>
    <row r="107" spans="1:22" ht="30" x14ac:dyDescent="0.25">
      <c r="A107" s="8">
        <v>64</v>
      </c>
      <c r="B107" s="21" t="s">
        <v>148</v>
      </c>
      <c r="C107" s="17">
        <f t="shared" ref="C107:C117" si="22">SUM(D107:V107)</f>
        <v>431</v>
      </c>
      <c r="D107" s="17">
        <v>49</v>
      </c>
      <c r="E107" s="17">
        <v>3</v>
      </c>
      <c r="F107" s="17">
        <v>13</v>
      </c>
      <c r="G107" s="17">
        <v>1</v>
      </c>
      <c r="H107" s="17">
        <v>4</v>
      </c>
      <c r="I107" s="17">
        <v>0</v>
      </c>
      <c r="J107" s="17">
        <v>24</v>
      </c>
      <c r="K107" s="17">
        <v>99</v>
      </c>
      <c r="L107" s="17">
        <v>25</v>
      </c>
      <c r="M107" s="17">
        <v>5</v>
      </c>
      <c r="N107" s="17">
        <v>2</v>
      </c>
      <c r="O107" s="17">
        <v>0</v>
      </c>
      <c r="P107" s="17">
        <v>97</v>
      </c>
      <c r="Q107" s="17">
        <v>16</v>
      </c>
      <c r="R107" s="17">
        <v>37</v>
      </c>
      <c r="S107" s="17">
        <v>30</v>
      </c>
      <c r="T107" s="17">
        <v>7</v>
      </c>
      <c r="U107" s="17">
        <v>10</v>
      </c>
      <c r="V107" s="17">
        <v>9</v>
      </c>
    </row>
    <row r="108" spans="1:22" ht="31.5" customHeight="1" x14ac:dyDescent="0.25">
      <c r="A108" s="8">
        <v>65</v>
      </c>
      <c r="B108" s="23" t="s">
        <v>149</v>
      </c>
      <c r="C108" s="17">
        <f t="shared" si="22"/>
        <v>440</v>
      </c>
      <c r="D108" s="17">
        <v>45</v>
      </c>
      <c r="E108" s="17">
        <v>5</v>
      </c>
      <c r="F108" s="17">
        <v>10</v>
      </c>
      <c r="G108" s="17">
        <v>2</v>
      </c>
      <c r="H108" s="17">
        <v>1</v>
      </c>
      <c r="I108" s="17">
        <v>0</v>
      </c>
      <c r="J108" s="17">
        <v>25</v>
      </c>
      <c r="K108" s="17">
        <v>69</v>
      </c>
      <c r="L108" s="17">
        <v>30</v>
      </c>
      <c r="M108" s="17">
        <v>9</v>
      </c>
      <c r="N108" s="17">
        <v>3</v>
      </c>
      <c r="O108" s="17">
        <v>0</v>
      </c>
      <c r="P108" s="17">
        <v>140</v>
      </c>
      <c r="Q108" s="17">
        <v>18</v>
      </c>
      <c r="R108" s="17">
        <v>37</v>
      </c>
      <c r="S108" s="17">
        <v>24</v>
      </c>
      <c r="T108" s="17">
        <v>6</v>
      </c>
      <c r="U108" s="17">
        <v>6</v>
      </c>
      <c r="V108" s="17">
        <v>10</v>
      </c>
    </row>
    <row r="109" spans="1:22" ht="31.5" customHeight="1" x14ac:dyDescent="0.25">
      <c r="A109" s="8">
        <v>66</v>
      </c>
      <c r="B109" s="23" t="s">
        <v>150</v>
      </c>
      <c r="C109" s="17">
        <f t="shared" si="22"/>
        <v>10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1</v>
      </c>
      <c r="K109" s="17">
        <v>3</v>
      </c>
      <c r="L109" s="17">
        <v>0</v>
      </c>
      <c r="M109" s="17">
        <v>0</v>
      </c>
      <c r="N109" s="17">
        <v>0</v>
      </c>
      <c r="O109" s="17">
        <v>0</v>
      </c>
      <c r="P109" s="17">
        <v>2</v>
      </c>
      <c r="Q109" s="17">
        <v>0</v>
      </c>
      <c r="R109" s="17">
        <v>0</v>
      </c>
      <c r="S109" s="17">
        <v>0</v>
      </c>
      <c r="T109" s="17">
        <v>1</v>
      </c>
      <c r="U109" s="17">
        <v>3</v>
      </c>
      <c r="V109" s="17">
        <v>0</v>
      </c>
    </row>
    <row r="110" spans="1:22" ht="60" x14ac:dyDescent="0.25">
      <c r="A110" s="8">
        <v>67</v>
      </c>
      <c r="B110" s="21" t="s">
        <v>151</v>
      </c>
      <c r="C110" s="17">
        <f t="shared" si="22"/>
        <v>11</v>
      </c>
      <c r="D110" s="17">
        <v>0</v>
      </c>
      <c r="E110" s="17">
        <v>0</v>
      </c>
      <c r="F110" s="17">
        <v>1</v>
      </c>
      <c r="G110" s="17">
        <v>0</v>
      </c>
      <c r="H110" s="17">
        <v>0</v>
      </c>
      <c r="I110" s="17">
        <v>0</v>
      </c>
      <c r="J110" s="17">
        <v>1</v>
      </c>
      <c r="K110" s="17">
        <v>1</v>
      </c>
      <c r="L110" s="17">
        <v>1</v>
      </c>
      <c r="M110" s="17">
        <v>0</v>
      </c>
      <c r="N110" s="17">
        <v>0</v>
      </c>
      <c r="O110" s="17">
        <v>0</v>
      </c>
      <c r="P110" s="17">
        <v>3</v>
      </c>
      <c r="Q110" s="17">
        <v>0</v>
      </c>
      <c r="R110" s="17">
        <v>0</v>
      </c>
      <c r="S110" s="17">
        <v>1</v>
      </c>
      <c r="T110" s="17">
        <v>0</v>
      </c>
      <c r="U110" s="17">
        <v>2</v>
      </c>
      <c r="V110" s="17">
        <v>1</v>
      </c>
    </row>
    <row r="111" spans="1:22" ht="90" x14ac:dyDescent="0.25">
      <c r="A111" s="8">
        <v>68</v>
      </c>
      <c r="B111" s="23" t="s">
        <v>152</v>
      </c>
      <c r="C111" s="17">
        <f t="shared" si="22"/>
        <v>521</v>
      </c>
      <c r="D111" s="17">
        <v>1</v>
      </c>
      <c r="E111" s="17">
        <v>2</v>
      </c>
      <c r="F111" s="17">
        <v>4</v>
      </c>
      <c r="G111" s="17">
        <v>0</v>
      </c>
      <c r="H111" s="17">
        <v>0</v>
      </c>
      <c r="I111" s="17">
        <v>0</v>
      </c>
      <c r="J111" s="17">
        <v>61</v>
      </c>
      <c r="K111" s="17">
        <v>120</v>
      </c>
      <c r="L111" s="17">
        <v>15</v>
      </c>
      <c r="M111" s="17">
        <v>11</v>
      </c>
      <c r="N111" s="17">
        <v>0</v>
      </c>
      <c r="O111" s="17">
        <v>0</v>
      </c>
      <c r="P111" s="17">
        <v>211</v>
      </c>
      <c r="Q111" s="17">
        <v>27</v>
      </c>
      <c r="R111" s="17">
        <v>46</v>
      </c>
      <c r="S111" s="17">
        <v>2</v>
      </c>
      <c r="T111" s="17">
        <v>7</v>
      </c>
      <c r="U111" s="17">
        <v>12</v>
      </c>
      <c r="V111" s="17">
        <v>2</v>
      </c>
    </row>
    <row r="112" spans="1:22" ht="60.75" customHeight="1" x14ac:dyDescent="0.25">
      <c r="A112" s="8">
        <v>69</v>
      </c>
      <c r="B112" s="23" t="s">
        <v>41</v>
      </c>
      <c r="C112" s="17">
        <f t="shared" si="22"/>
        <v>1088</v>
      </c>
      <c r="D112" s="17">
        <v>65</v>
      </c>
      <c r="E112" s="17">
        <v>24</v>
      </c>
      <c r="F112" s="17">
        <v>66</v>
      </c>
      <c r="G112" s="17">
        <v>8</v>
      </c>
      <c r="H112" s="17">
        <v>5</v>
      </c>
      <c r="I112" s="17">
        <v>17</v>
      </c>
      <c r="J112" s="17">
        <v>78</v>
      </c>
      <c r="K112" s="17">
        <v>236</v>
      </c>
      <c r="L112" s="17">
        <v>109</v>
      </c>
      <c r="M112" s="17">
        <v>77</v>
      </c>
      <c r="N112" s="17">
        <v>5</v>
      </c>
      <c r="O112" s="17">
        <v>8</v>
      </c>
      <c r="P112" s="17">
        <v>108</v>
      </c>
      <c r="Q112" s="17">
        <v>48</v>
      </c>
      <c r="R112" s="17">
        <v>15</v>
      </c>
      <c r="S112" s="17">
        <v>44</v>
      </c>
      <c r="T112" s="17">
        <v>24</v>
      </c>
      <c r="U112" s="17">
        <v>85</v>
      </c>
      <c r="V112" s="17">
        <v>66</v>
      </c>
    </row>
    <row r="113" spans="1:22" ht="33" customHeight="1" x14ac:dyDescent="0.25">
      <c r="A113" s="8">
        <v>70</v>
      </c>
      <c r="B113" s="23" t="s">
        <v>153</v>
      </c>
      <c r="C113" s="17">
        <f t="shared" si="22"/>
        <v>251</v>
      </c>
      <c r="D113" s="17">
        <v>16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4</v>
      </c>
      <c r="K113" s="17">
        <v>28</v>
      </c>
      <c r="L113" s="17">
        <v>3</v>
      </c>
      <c r="M113" s="17">
        <v>4</v>
      </c>
      <c r="N113" s="17">
        <v>0</v>
      </c>
      <c r="O113" s="17">
        <v>0</v>
      </c>
      <c r="P113" s="17">
        <v>81</v>
      </c>
      <c r="Q113" s="17">
        <v>57</v>
      </c>
      <c r="R113" s="17">
        <v>0</v>
      </c>
      <c r="S113" s="17">
        <v>5</v>
      </c>
      <c r="T113" s="17">
        <v>11</v>
      </c>
      <c r="U113" s="17">
        <v>36</v>
      </c>
      <c r="V113" s="17">
        <v>6</v>
      </c>
    </row>
    <row r="114" spans="1:22" ht="30" x14ac:dyDescent="0.25">
      <c r="A114" s="8">
        <v>71</v>
      </c>
      <c r="B114" s="21" t="s">
        <v>154</v>
      </c>
      <c r="C114" s="17">
        <f t="shared" si="22"/>
        <v>186</v>
      </c>
      <c r="D114" s="17">
        <v>15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1</v>
      </c>
      <c r="K114" s="17">
        <v>28</v>
      </c>
      <c r="L114" s="17">
        <v>2</v>
      </c>
      <c r="M114" s="17">
        <v>11</v>
      </c>
      <c r="N114" s="17">
        <v>0</v>
      </c>
      <c r="O114" s="17">
        <v>0</v>
      </c>
      <c r="P114" s="17">
        <v>62</v>
      </c>
      <c r="Q114" s="17">
        <v>28</v>
      </c>
      <c r="R114" s="17">
        <v>6</v>
      </c>
      <c r="S114" s="17">
        <v>1</v>
      </c>
      <c r="T114" s="17">
        <v>1</v>
      </c>
      <c r="U114" s="17">
        <v>19</v>
      </c>
      <c r="V114" s="17">
        <v>12</v>
      </c>
    </row>
    <row r="115" spans="1:22" ht="120" x14ac:dyDescent="0.25">
      <c r="A115" s="8">
        <v>72</v>
      </c>
      <c r="B115" s="21" t="s">
        <v>155</v>
      </c>
      <c r="C115" s="17">
        <f t="shared" si="22"/>
        <v>77</v>
      </c>
      <c r="D115" s="17">
        <v>0</v>
      </c>
      <c r="E115" s="17">
        <v>4</v>
      </c>
      <c r="F115" s="17">
        <v>2</v>
      </c>
      <c r="G115" s="17">
        <v>1</v>
      </c>
      <c r="H115" s="17">
        <v>0</v>
      </c>
      <c r="I115" s="17">
        <v>0</v>
      </c>
      <c r="J115" s="17">
        <v>1</v>
      </c>
      <c r="K115" s="17">
        <v>12</v>
      </c>
      <c r="L115" s="17">
        <v>1</v>
      </c>
      <c r="M115" s="17">
        <v>5</v>
      </c>
      <c r="N115" s="17">
        <v>1</v>
      </c>
      <c r="O115" s="17">
        <v>0</v>
      </c>
      <c r="P115" s="17">
        <v>15</v>
      </c>
      <c r="Q115" s="17">
        <v>0</v>
      </c>
      <c r="R115" s="17">
        <v>3</v>
      </c>
      <c r="S115" s="17">
        <v>2</v>
      </c>
      <c r="T115" s="17">
        <v>4</v>
      </c>
      <c r="U115" s="17">
        <v>12</v>
      </c>
      <c r="V115" s="17">
        <v>14</v>
      </c>
    </row>
    <row r="116" spans="1:22" ht="45" x14ac:dyDescent="0.25">
      <c r="A116" s="8">
        <v>73</v>
      </c>
      <c r="B116" s="21" t="s">
        <v>156</v>
      </c>
      <c r="C116" s="17">
        <f t="shared" si="22"/>
        <v>7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3</v>
      </c>
      <c r="L116" s="17">
        <v>0</v>
      </c>
      <c r="M116" s="17">
        <v>0</v>
      </c>
      <c r="N116" s="17">
        <v>0</v>
      </c>
      <c r="O116" s="17">
        <v>0</v>
      </c>
      <c r="P116" s="17">
        <v>2</v>
      </c>
      <c r="Q116" s="17">
        <v>1</v>
      </c>
      <c r="R116" s="17">
        <v>0</v>
      </c>
      <c r="S116" s="17">
        <v>0</v>
      </c>
      <c r="T116" s="17">
        <v>0</v>
      </c>
      <c r="U116" s="17">
        <v>1</v>
      </c>
      <c r="V116" s="17">
        <v>0</v>
      </c>
    </row>
    <row r="117" spans="1:22" ht="30" x14ac:dyDescent="0.25">
      <c r="A117" s="8">
        <v>74</v>
      </c>
      <c r="B117" s="21" t="s">
        <v>50</v>
      </c>
      <c r="C117" s="17">
        <f t="shared" si="22"/>
        <v>112</v>
      </c>
      <c r="D117" s="17">
        <v>13</v>
      </c>
      <c r="E117" s="17">
        <v>0</v>
      </c>
      <c r="F117" s="17">
        <v>2</v>
      </c>
      <c r="G117" s="17">
        <v>0</v>
      </c>
      <c r="H117" s="17">
        <v>0</v>
      </c>
      <c r="I117" s="17">
        <v>0</v>
      </c>
      <c r="J117" s="17">
        <v>8</v>
      </c>
      <c r="K117" s="17">
        <v>2</v>
      </c>
      <c r="L117" s="17">
        <v>3</v>
      </c>
      <c r="M117" s="17">
        <v>4</v>
      </c>
      <c r="N117" s="17">
        <v>0</v>
      </c>
      <c r="O117" s="17">
        <v>2</v>
      </c>
      <c r="P117" s="17">
        <v>12</v>
      </c>
      <c r="Q117" s="17">
        <v>1</v>
      </c>
      <c r="R117" s="17">
        <v>2</v>
      </c>
      <c r="S117" s="17">
        <v>3</v>
      </c>
      <c r="T117" s="17">
        <v>11</v>
      </c>
      <c r="U117" s="17">
        <v>34</v>
      </c>
      <c r="V117" s="17">
        <v>15</v>
      </c>
    </row>
    <row r="118" spans="1:22" s="15" customFormat="1" x14ac:dyDescent="0.25">
      <c r="A118" s="91">
        <v>11</v>
      </c>
      <c r="B118" s="51" t="s">
        <v>27</v>
      </c>
      <c r="C118" s="19">
        <f t="shared" ref="C118:V118" si="23">SUM(C107:C117)</f>
        <v>3134</v>
      </c>
      <c r="D118" s="19">
        <f>SUM(D107:D117)</f>
        <v>204</v>
      </c>
      <c r="E118" s="19">
        <f t="shared" si="23"/>
        <v>38</v>
      </c>
      <c r="F118" s="19">
        <f t="shared" si="23"/>
        <v>98</v>
      </c>
      <c r="G118" s="19">
        <f t="shared" si="23"/>
        <v>12</v>
      </c>
      <c r="H118" s="19">
        <f t="shared" si="23"/>
        <v>10</v>
      </c>
      <c r="I118" s="19">
        <f t="shared" si="23"/>
        <v>17</v>
      </c>
      <c r="J118" s="19">
        <f t="shared" si="23"/>
        <v>204</v>
      </c>
      <c r="K118" s="19">
        <f t="shared" si="23"/>
        <v>601</v>
      </c>
      <c r="L118" s="19">
        <f t="shared" si="23"/>
        <v>189</v>
      </c>
      <c r="M118" s="19">
        <f t="shared" si="23"/>
        <v>126</v>
      </c>
      <c r="N118" s="19">
        <f t="shared" si="23"/>
        <v>11</v>
      </c>
      <c r="O118" s="19">
        <f t="shared" si="23"/>
        <v>10</v>
      </c>
      <c r="P118" s="19">
        <f t="shared" si="23"/>
        <v>733</v>
      </c>
      <c r="Q118" s="19">
        <f t="shared" si="23"/>
        <v>196</v>
      </c>
      <c r="R118" s="19">
        <f t="shared" si="23"/>
        <v>146</v>
      </c>
      <c r="S118" s="19">
        <f t="shared" si="23"/>
        <v>112</v>
      </c>
      <c r="T118" s="19">
        <f t="shared" si="23"/>
        <v>72</v>
      </c>
      <c r="U118" s="19">
        <f t="shared" si="23"/>
        <v>220</v>
      </c>
      <c r="V118" s="19">
        <f t="shared" si="23"/>
        <v>135</v>
      </c>
    </row>
    <row r="119" spans="1:22" s="15" customFormat="1" x14ac:dyDescent="0.25">
      <c r="A119" s="91"/>
      <c r="B119" s="51" t="s">
        <v>31</v>
      </c>
      <c r="C119" s="19">
        <f t="shared" ref="C119:V119" si="24">C118+C105</f>
        <v>3134</v>
      </c>
      <c r="D119" s="19">
        <f t="shared" si="24"/>
        <v>204</v>
      </c>
      <c r="E119" s="19">
        <f t="shared" si="24"/>
        <v>38</v>
      </c>
      <c r="F119" s="19">
        <f t="shared" si="24"/>
        <v>98</v>
      </c>
      <c r="G119" s="19">
        <f t="shared" si="24"/>
        <v>12</v>
      </c>
      <c r="H119" s="19">
        <f t="shared" si="24"/>
        <v>10</v>
      </c>
      <c r="I119" s="19">
        <f t="shared" si="24"/>
        <v>17</v>
      </c>
      <c r="J119" s="19">
        <f t="shared" si="24"/>
        <v>204</v>
      </c>
      <c r="K119" s="19">
        <f t="shared" si="24"/>
        <v>601</v>
      </c>
      <c r="L119" s="19">
        <f t="shared" si="24"/>
        <v>189</v>
      </c>
      <c r="M119" s="19">
        <f t="shared" si="24"/>
        <v>126</v>
      </c>
      <c r="N119" s="19">
        <f t="shared" si="24"/>
        <v>11</v>
      </c>
      <c r="O119" s="19">
        <f t="shared" si="24"/>
        <v>10</v>
      </c>
      <c r="P119" s="19">
        <f t="shared" si="24"/>
        <v>733</v>
      </c>
      <c r="Q119" s="19">
        <f t="shared" si="24"/>
        <v>196</v>
      </c>
      <c r="R119" s="19">
        <f t="shared" si="24"/>
        <v>146</v>
      </c>
      <c r="S119" s="19">
        <f t="shared" si="24"/>
        <v>112</v>
      </c>
      <c r="T119" s="19">
        <f t="shared" si="24"/>
        <v>72</v>
      </c>
      <c r="U119" s="19">
        <f t="shared" si="24"/>
        <v>220</v>
      </c>
      <c r="V119" s="19">
        <f t="shared" si="24"/>
        <v>135</v>
      </c>
    </row>
    <row r="120" spans="1:22" x14ac:dyDescent="0.25">
      <c r="A120" s="8"/>
      <c r="B120" s="114" t="s">
        <v>6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</row>
    <row r="121" spans="1:22" x14ac:dyDescent="0.25">
      <c r="A121" s="8"/>
      <c r="B121" s="114" t="s">
        <v>26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</row>
    <row r="122" spans="1:22" ht="30" x14ac:dyDescent="0.25">
      <c r="A122" s="8">
        <v>75</v>
      </c>
      <c r="B122" s="22" t="s">
        <v>43</v>
      </c>
      <c r="C122" s="17">
        <f t="shared" ref="C122:C157" si="25">SUM(D122:V122)</f>
        <v>1</v>
      </c>
      <c r="D122" s="17">
        <v>1</v>
      </c>
      <c r="E122" s="1" t="s">
        <v>175</v>
      </c>
      <c r="F122" s="1" t="s">
        <v>175</v>
      </c>
      <c r="G122" s="1" t="s">
        <v>175</v>
      </c>
      <c r="H122" s="1" t="s">
        <v>175</v>
      </c>
      <c r="I122" s="1" t="s">
        <v>175</v>
      </c>
      <c r="J122" s="1" t="s">
        <v>175</v>
      </c>
      <c r="K122" s="1" t="s">
        <v>175</v>
      </c>
      <c r="L122" s="1" t="s">
        <v>175</v>
      </c>
      <c r="M122" s="1" t="s">
        <v>175</v>
      </c>
      <c r="N122" s="1" t="s">
        <v>175</v>
      </c>
      <c r="O122" s="1" t="s">
        <v>175</v>
      </c>
      <c r="P122" s="1" t="s">
        <v>175</v>
      </c>
      <c r="Q122" s="1" t="s">
        <v>175</v>
      </c>
      <c r="R122" s="1" t="s">
        <v>175</v>
      </c>
      <c r="S122" s="1" t="s">
        <v>175</v>
      </c>
      <c r="T122" s="1" t="s">
        <v>175</v>
      </c>
      <c r="U122" s="1" t="s">
        <v>175</v>
      </c>
      <c r="V122" s="1" t="s">
        <v>175</v>
      </c>
    </row>
    <row r="123" spans="1:22" x14ac:dyDescent="0.25">
      <c r="A123" s="8"/>
      <c r="B123" s="22" t="s">
        <v>157</v>
      </c>
      <c r="C123" s="17">
        <f t="shared" si="25"/>
        <v>0</v>
      </c>
      <c r="D123" s="17">
        <v>0</v>
      </c>
      <c r="E123" s="1" t="s">
        <v>175</v>
      </c>
      <c r="F123" s="1" t="s">
        <v>175</v>
      </c>
      <c r="G123" s="1" t="s">
        <v>175</v>
      </c>
      <c r="H123" s="1" t="s">
        <v>175</v>
      </c>
      <c r="I123" s="1" t="s">
        <v>175</v>
      </c>
      <c r="J123" s="1" t="s">
        <v>175</v>
      </c>
      <c r="K123" s="1" t="s">
        <v>175</v>
      </c>
      <c r="L123" s="1" t="s">
        <v>175</v>
      </c>
      <c r="M123" s="1" t="s">
        <v>175</v>
      </c>
      <c r="N123" s="1" t="s">
        <v>175</v>
      </c>
      <c r="O123" s="1" t="s">
        <v>175</v>
      </c>
      <c r="P123" s="1" t="s">
        <v>175</v>
      </c>
      <c r="Q123" s="1" t="s">
        <v>175</v>
      </c>
      <c r="R123" s="1" t="s">
        <v>175</v>
      </c>
      <c r="S123" s="1" t="s">
        <v>175</v>
      </c>
      <c r="T123" s="1" t="s">
        <v>175</v>
      </c>
      <c r="U123" s="1" t="s">
        <v>175</v>
      </c>
      <c r="V123" s="1" t="s">
        <v>175</v>
      </c>
    </row>
    <row r="124" spans="1:22" ht="42" customHeight="1" x14ac:dyDescent="0.25">
      <c r="A124" s="8">
        <v>76</v>
      </c>
      <c r="B124" s="22" t="s">
        <v>67</v>
      </c>
      <c r="C124" s="17">
        <f t="shared" si="25"/>
        <v>3</v>
      </c>
      <c r="D124" s="17">
        <v>3</v>
      </c>
      <c r="E124" s="1" t="s">
        <v>175</v>
      </c>
      <c r="F124" s="1" t="s">
        <v>175</v>
      </c>
      <c r="G124" s="1" t="s">
        <v>175</v>
      </c>
      <c r="H124" s="1" t="s">
        <v>175</v>
      </c>
      <c r="I124" s="1" t="s">
        <v>175</v>
      </c>
      <c r="J124" s="1" t="s">
        <v>175</v>
      </c>
      <c r="K124" s="1" t="s">
        <v>175</v>
      </c>
      <c r="L124" s="1" t="s">
        <v>175</v>
      </c>
      <c r="M124" s="1" t="s">
        <v>175</v>
      </c>
      <c r="N124" s="1" t="s">
        <v>175</v>
      </c>
      <c r="O124" s="1" t="s">
        <v>175</v>
      </c>
      <c r="P124" s="1" t="s">
        <v>175</v>
      </c>
      <c r="Q124" s="1" t="s">
        <v>175</v>
      </c>
      <c r="R124" s="1" t="s">
        <v>175</v>
      </c>
      <c r="S124" s="1" t="s">
        <v>175</v>
      </c>
      <c r="T124" s="1" t="s">
        <v>175</v>
      </c>
      <c r="U124" s="1" t="s">
        <v>175</v>
      </c>
      <c r="V124" s="1" t="s">
        <v>175</v>
      </c>
    </row>
    <row r="125" spans="1:22" ht="46.5" customHeight="1" x14ac:dyDescent="0.25">
      <c r="A125" s="8"/>
      <c r="B125" s="22" t="s">
        <v>40</v>
      </c>
      <c r="C125" s="17">
        <f t="shared" si="25"/>
        <v>0</v>
      </c>
      <c r="D125" s="17">
        <v>0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45" x14ac:dyDescent="0.25">
      <c r="A126" s="8"/>
      <c r="B126" s="22" t="s">
        <v>133</v>
      </c>
      <c r="C126" s="17">
        <f t="shared" si="25"/>
        <v>0</v>
      </c>
      <c r="D126" s="17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30" x14ac:dyDescent="0.25">
      <c r="A127" s="8">
        <v>77</v>
      </c>
      <c r="B127" s="22" t="s">
        <v>137</v>
      </c>
      <c r="C127" s="17">
        <f t="shared" si="25"/>
        <v>80</v>
      </c>
      <c r="D127" s="17">
        <v>80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14.25" customHeight="1" x14ac:dyDescent="0.25">
      <c r="A128" s="8">
        <v>78</v>
      </c>
      <c r="B128" s="22" t="s">
        <v>132</v>
      </c>
      <c r="C128" s="17">
        <f t="shared" si="25"/>
        <v>0</v>
      </c>
      <c r="D128" s="17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51" customHeight="1" x14ac:dyDescent="0.25">
      <c r="A129" s="8"/>
      <c r="B129" s="22" t="s">
        <v>20</v>
      </c>
      <c r="C129" s="17">
        <f t="shared" si="25"/>
        <v>0</v>
      </c>
      <c r="D129" s="17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28.5" customHeight="1" x14ac:dyDescent="0.25">
      <c r="A130" s="8"/>
      <c r="B130" s="22" t="s">
        <v>129</v>
      </c>
      <c r="C130" s="17">
        <f t="shared" si="25"/>
        <v>0</v>
      </c>
      <c r="D130" s="17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60" x14ac:dyDescent="0.25">
      <c r="A131" s="8">
        <v>79</v>
      </c>
      <c r="B131" s="22" t="s">
        <v>11</v>
      </c>
      <c r="C131" s="17">
        <f t="shared" si="25"/>
        <v>0</v>
      </c>
      <c r="D131" s="17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88.5" customHeight="1" x14ac:dyDescent="0.25">
      <c r="A132" s="8">
        <v>80</v>
      </c>
      <c r="B132" s="22" t="s">
        <v>158</v>
      </c>
      <c r="C132" s="17">
        <f t="shared" si="25"/>
        <v>0</v>
      </c>
      <c r="D132" s="17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6.75" customHeight="1" x14ac:dyDescent="0.25">
      <c r="A133" s="8"/>
      <c r="B133" s="22" t="s">
        <v>131</v>
      </c>
      <c r="C133" s="17">
        <f t="shared" si="25"/>
        <v>0</v>
      </c>
      <c r="D133" s="17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29.25" customHeight="1" x14ac:dyDescent="0.25">
      <c r="A134" s="8"/>
      <c r="B134" s="22" t="s">
        <v>159</v>
      </c>
      <c r="C134" s="17">
        <f t="shared" si="25"/>
        <v>0</v>
      </c>
      <c r="D134" s="17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60" x14ac:dyDescent="0.25">
      <c r="A135" s="8">
        <v>81</v>
      </c>
      <c r="B135" s="22" t="s">
        <v>127</v>
      </c>
      <c r="C135" s="17">
        <f t="shared" si="25"/>
        <v>45</v>
      </c>
      <c r="D135" s="17">
        <v>45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60" x14ac:dyDescent="0.25">
      <c r="A136" s="8"/>
      <c r="B136" s="22" t="s">
        <v>10</v>
      </c>
      <c r="C136" s="17">
        <f t="shared" si="25"/>
        <v>0</v>
      </c>
      <c r="D136" s="17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30" x14ac:dyDescent="0.25">
      <c r="A137" s="8"/>
      <c r="B137" s="22" t="s">
        <v>136</v>
      </c>
      <c r="C137" s="17">
        <f t="shared" si="25"/>
        <v>0</v>
      </c>
      <c r="D137" s="17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29.25" customHeight="1" x14ac:dyDescent="0.25">
      <c r="A138" s="8"/>
      <c r="B138" s="22" t="s">
        <v>18</v>
      </c>
      <c r="C138" s="17">
        <f t="shared" si="25"/>
        <v>0</v>
      </c>
      <c r="D138" s="17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41.25" customHeight="1" x14ac:dyDescent="0.25">
      <c r="A139" s="8"/>
      <c r="B139" s="22" t="s">
        <v>21</v>
      </c>
      <c r="C139" s="17">
        <f t="shared" si="25"/>
        <v>0</v>
      </c>
      <c r="D139" s="17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44.25" customHeight="1" x14ac:dyDescent="0.25">
      <c r="A140" s="8"/>
      <c r="B140" s="22" t="s">
        <v>19</v>
      </c>
      <c r="C140" s="17">
        <f t="shared" si="25"/>
        <v>0</v>
      </c>
      <c r="D140" s="17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60" x14ac:dyDescent="0.25">
      <c r="A141" s="8">
        <v>82</v>
      </c>
      <c r="B141" s="22" t="s">
        <v>66</v>
      </c>
      <c r="C141" s="17">
        <f t="shared" si="25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45" x14ac:dyDescent="0.25">
      <c r="A142" s="8">
        <v>83</v>
      </c>
      <c r="B142" s="22" t="s">
        <v>36</v>
      </c>
      <c r="C142" s="17">
        <f t="shared" si="25"/>
        <v>27</v>
      </c>
      <c r="D142" s="17">
        <v>27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x14ac:dyDescent="0.25">
      <c r="A143" s="8">
        <v>84</v>
      </c>
      <c r="B143" s="22" t="s">
        <v>138</v>
      </c>
      <c r="C143" s="17">
        <f t="shared" si="25"/>
        <v>15</v>
      </c>
      <c r="D143" s="17">
        <v>15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45" x14ac:dyDescent="0.25">
      <c r="A144" s="8">
        <v>85</v>
      </c>
      <c r="B144" s="22" t="s">
        <v>15</v>
      </c>
      <c r="C144" s="17">
        <f t="shared" si="25"/>
        <v>4</v>
      </c>
      <c r="D144" s="17">
        <v>4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75" x14ac:dyDescent="0.25">
      <c r="A145" s="8">
        <v>86</v>
      </c>
      <c r="B145" s="22" t="s">
        <v>17</v>
      </c>
      <c r="C145" s="17">
        <f t="shared" si="25"/>
        <v>3</v>
      </c>
      <c r="D145" s="17">
        <v>3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104.25" customHeight="1" x14ac:dyDescent="0.25">
      <c r="A146" s="8">
        <v>87</v>
      </c>
      <c r="B146" s="14" t="s">
        <v>160</v>
      </c>
      <c r="C146" s="17">
        <f t="shared" si="25"/>
        <v>0</v>
      </c>
      <c r="D146" s="17">
        <v>0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45" x14ac:dyDescent="0.25">
      <c r="A147" s="8">
        <v>88</v>
      </c>
      <c r="B147" s="22" t="s">
        <v>16</v>
      </c>
      <c r="C147" s="17">
        <f t="shared" si="25"/>
        <v>41</v>
      </c>
      <c r="D147" s="17">
        <v>41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x14ac:dyDescent="0.25">
      <c r="A148" s="8">
        <v>89</v>
      </c>
      <c r="B148" s="22" t="s">
        <v>161</v>
      </c>
      <c r="C148" s="17">
        <f t="shared" si="25"/>
        <v>21</v>
      </c>
      <c r="D148" s="17">
        <v>21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30" x14ac:dyDescent="0.25">
      <c r="A149" s="8">
        <v>90</v>
      </c>
      <c r="B149" s="22" t="s">
        <v>162</v>
      </c>
      <c r="C149" s="17">
        <f t="shared" si="25"/>
        <v>0</v>
      </c>
      <c r="D149" s="17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30" x14ac:dyDescent="0.25">
      <c r="A150" s="8">
        <v>91</v>
      </c>
      <c r="B150" s="22" t="s">
        <v>13</v>
      </c>
      <c r="C150" s="17">
        <f t="shared" si="25"/>
        <v>112</v>
      </c>
      <c r="D150" s="17">
        <v>112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30" x14ac:dyDescent="0.25">
      <c r="A151" s="8">
        <v>92</v>
      </c>
      <c r="B151" s="22" t="s">
        <v>163</v>
      </c>
      <c r="C151" s="17">
        <f t="shared" si="25"/>
        <v>4</v>
      </c>
      <c r="D151" s="17">
        <v>4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45" x14ac:dyDescent="0.25">
      <c r="A152" s="8">
        <v>93</v>
      </c>
      <c r="B152" s="22" t="s">
        <v>164</v>
      </c>
      <c r="C152" s="17">
        <f t="shared" si="25"/>
        <v>0</v>
      </c>
      <c r="D152" s="17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x14ac:dyDescent="0.25">
      <c r="A153" s="8">
        <v>94</v>
      </c>
      <c r="B153" s="22" t="s">
        <v>165</v>
      </c>
      <c r="C153" s="17">
        <f t="shared" si="25"/>
        <v>0</v>
      </c>
      <c r="D153" s="17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45" x14ac:dyDescent="0.25">
      <c r="A154" s="8">
        <v>95</v>
      </c>
      <c r="B154" s="22" t="s">
        <v>12</v>
      </c>
      <c r="C154" s="17">
        <f t="shared" si="25"/>
        <v>0</v>
      </c>
      <c r="D154" s="17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30" x14ac:dyDescent="0.25">
      <c r="A155" s="8">
        <v>96</v>
      </c>
      <c r="B155" s="22" t="s">
        <v>166</v>
      </c>
      <c r="C155" s="17">
        <f t="shared" si="25"/>
        <v>32</v>
      </c>
      <c r="D155" s="17">
        <v>32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>
        <v>97</v>
      </c>
      <c r="B156" s="22" t="s">
        <v>35</v>
      </c>
      <c r="C156" s="17">
        <f t="shared" si="25"/>
        <v>2</v>
      </c>
      <c r="D156" s="17">
        <v>2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>
        <v>98</v>
      </c>
      <c r="B157" s="22" t="s">
        <v>167</v>
      </c>
      <c r="C157" s="17">
        <f t="shared" si="25"/>
        <v>126</v>
      </c>
      <c r="D157" s="17">
        <v>126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s="15" customFormat="1" x14ac:dyDescent="0.25">
      <c r="A158" s="91">
        <v>24</v>
      </c>
      <c r="B158" s="51" t="s">
        <v>27</v>
      </c>
      <c r="C158" s="19">
        <f t="shared" ref="C158:V158" si="26">SUM(C122:C157)</f>
        <v>516</v>
      </c>
      <c r="D158" s="19">
        <f t="shared" si="26"/>
        <v>516</v>
      </c>
      <c r="E158" s="19">
        <f t="shared" si="26"/>
        <v>0</v>
      </c>
      <c r="F158" s="19">
        <f t="shared" si="26"/>
        <v>0</v>
      </c>
      <c r="G158" s="19">
        <f t="shared" si="26"/>
        <v>0</v>
      </c>
      <c r="H158" s="19">
        <f t="shared" si="26"/>
        <v>0</v>
      </c>
      <c r="I158" s="19">
        <f t="shared" si="26"/>
        <v>0</v>
      </c>
      <c r="J158" s="19">
        <f t="shared" si="26"/>
        <v>0</v>
      </c>
      <c r="K158" s="19">
        <f t="shared" si="26"/>
        <v>0</v>
      </c>
      <c r="L158" s="19">
        <f t="shared" si="26"/>
        <v>0</v>
      </c>
      <c r="M158" s="19">
        <f t="shared" si="26"/>
        <v>0</v>
      </c>
      <c r="N158" s="19">
        <f t="shared" si="26"/>
        <v>0</v>
      </c>
      <c r="O158" s="19">
        <f t="shared" si="26"/>
        <v>0</v>
      </c>
      <c r="P158" s="19">
        <f t="shared" si="26"/>
        <v>0</v>
      </c>
      <c r="Q158" s="19">
        <f t="shared" si="26"/>
        <v>0</v>
      </c>
      <c r="R158" s="19">
        <f t="shared" si="26"/>
        <v>0</v>
      </c>
      <c r="S158" s="19">
        <f t="shared" si="26"/>
        <v>0</v>
      </c>
      <c r="T158" s="19">
        <f t="shared" si="26"/>
        <v>0</v>
      </c>
      <c r="U158" s="19">
        <f t="shared" si="26"/>
        <v>0</v>
      </c>
      <c r="V158" s="19">
        <f t="shared" si="26"/>
        <v>0</v>
      </c>
    </row>
    <row r="159" spans="1:22" x14ac:dyDescent="0.25">
      <c r="A159" s="8"/>
      <c r="B159" s="114" t="s">
        <v>34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</row>
    <row r="160" spans="1:22" ht="75" x14ac:dyDescent="0.25">
      <c r="A160" s="8">
        <v>99</v>
      </c>
      <c r="B160" s="22" t="s">
        <v>168</v>
      </c>
      <c r="C160" s="17">
        <f>SUM(D160:V160)</f>
        <v>238</v>
      </c>
      <c r="D160" s="17">
        <v>238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x14ac:dyDescent="0.25">
      <c r="A161" s="8">
        <v>100</v>
      </c>
      <c r="B161" s="22" t="s">
        <v>47</v>
      </c>
      <c r="C161" s="17">
        <f>SUM(D161:V161)</f>
        <v>47</v>
      </c>
      <c r="D161" s="17">
        <v>47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x14ac:dyDescent="0.25">
      <c r="A162" s="8">
        <v>101</v>
      </c>
      <c r="B162" s="22" t="s">
        <v>69</v>
      </c>
      <c r="C162" s="17">
        <f>SUM(D162:V162)</f>
        <v>0</v>
      </c>
      <c r="D162" s="17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s="15" customFormat="1" x14ac:dyDescent="0.25">
      <c r="A163" s="91">
        <v>3</v>
      </c>
      <c r="B163" s="51" t="s">
        <v>27</v>
      </c>
      <c r="C163" s="19">
        <f>SUM(C160:C162)</f>
        <v>285</v>
      </c>
      <c r="D163" s="19">
        <f t="shared" ref="D163:V163" si="27">SUM(D160:D162)</f>
        <v>285</v>
      </c>
      <c r="E163" s="19">
        <f t="shared" si="27"/>
        <v>0</v>
      </c>
      <c r="F163" s="19">
        <f t="shared" si="27"/>
        <v>0</v>
      </c>
      <c r="G163" s="19">
        <f t="shared" si="27"/>
        <v>0</v>
      </c>
      <c r="H163" s="19">
        <f t="shared" si="27"/>
        <v>0</v>
      </c>
      <c r="I163" s="19">
        <f t="shared" si="27"/>
        <v>0</v>
      </c>
      <c r="J163" s="19">
        <f t="shared" si="27"/>
        <v>0</v>
      </c>
      <c r="K163" s="19">
        <f t="shared" si="27"/>
        <v>0</v>
      </c>
      <c r="L163" s="19">
        <f t="shared" si="27"/>
        <v>0</v>
      </c>
      <c r="M163" s="19">
        <f t="shared" si="27"/>
        <v>0</v>
      </c>
      <c r="N163" s="19">
        <f t="shared" si="27"/>
        <v>0</v>
      </c>
      <c r="O163" s="19">
        <f t="shared" si="27"/>
        <v>0</v>
      </c>
      <c r="P163" s="19">
        <f t="shared" si="27"/>
        <v>0</v>
      </c>
      <c r="Q163" s="19">
        <f t="shared" si="27"/>
        <v>0</v>
      </c>
      <c r="R163" s="19">
        <f t="shared" si="27"/>
        <v>0</v>
      </c>
      <c r="S163" s="19">
        <f t="shared" si="27"/>
        <v>0</v>
      </c>
      <c r="T163" s="19">
        <f t="shared" si="27"/>
        <v>0</v>
      </c>
      <c r="U163" s="19">
        <f t="shared" si="27"/>
        <v>0</v>
      </c>
      <c r="V163" s="19">
        <f t="shared" si="27"/>
        <v>0</v>
      </c>
    </row>
    <row r="164" spans="1:22" x14ac:dyDescent="0.25">
      <c r="A164" s="8"/>
      <c r="B164" s="114" t="s">
        <v>38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</row>
    <row r="165" spans="1:22" ht="75" x14ac:dyDescent="0.25">
      <c r="A165" s="8">
        <v>102</v>
      </c>
      <c r="B165" s="22" t="s">
        <v>39</v>
      </c>
      <c r="C165" s="17">
        <f>SUM(D165:V165)</f>
        <v>21</v>
      </c>
      <c r="D165" s="17">
        <v>21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30" x14ac:dyDescent="0.25">
      <c r="A166" s="8">
        <v>103</v>
      </c>
      <c r="B166" s="22" t="s">
        <v>48</v>
      </c>
      <c r="C166" s="17">
        <f>SUM(D166:V166)</f>
        <v>0</v>
      </c>
      <c r="D166" s="17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75" x14ac:dyDescent="0.25">
      <c r="A167" s="8">
        <v>104</v>
      </c>
      <c r="B167" s="22" t="s">
        <v>49</v>
      </c>
      <c r="C167" s="17">
        <f>SUM(D167:V167)</f>
        <v>4</v>
      </c>
      <c r="D167" s="17">
        <v>4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s="15" customFormat="1" x14ac:dyDescent="0.25">
      <c r="A168" s="91">
        <v>3</v>
      </c>
      <c r="B168" s="51" t="s">
        <v>27</v>
      </c>
      <c r="C168" s="19">
        <f>SUM(C165:C167)</f>
        <v>25</v>
      </c>
      <c r="D168" s="19">
        <f t="shared" ref="D168:V168" si="28">SUM(D165:D167)</f>
        <v>25</v>
      </c>
      <c r="E168" s="19">
        <f t="shared" si="28"/>
        <v>0</v>
      </c>
      <c r="F168" s="19">
        <f t="shared" si="28"/>
        <v>0</v>
      </c>
      <c r="G168" s="19">
        <f t="shared" si="28"/>
        <v>0</v>
      </c>
      <c r="H168" s="19">
        <f t="shared" si="28"/>
        <v>0</v>
      </c>
      <c r="I168" s="19">
        <f t="shared" si="28"/>
        <v>0</v>
      </c>
      <c r="J168" s="19">
        <f t="shared" si="28"/>
        <v>0</v>
      </c>
      <c r="K168" s="19">
        <f t="shared" si="28"/>
        <v>0</v>
      </c>
      <c r="L168" s="19">
        <f t="shared" si="28"/>
        <v>0</v>
      </c>
      <c r="M168" s="19">
        <f t="shared" si="28"/>
        <v>0</v>
      </c>
      <c r="N168" s="19">
        <f t="shared" si="28"/>
        <v>0</v>
      </c>
      <c r="O168" s="19">
        <f t="shared" si="28"/>
        <v>0</v>
      </c>
      <c r="P168" s="19">
        <f t="shared" si="28"/>
        <v>0</v>
      </c>
      <c r="Q168" s="19">
        <f t="shared" si="28"/>
        <v>0</v>
      </c>
      <c r="R168" s="19">
        <f t="shared" si="28"/>
        <v>0</v>
      </c>
      <c r="S168" s="19">
        <f t="shared" si="28"/>
        <v>0</v>
      </c>
      <c r="T168" s="19">
        <f t="shared" si="28"/>
        <v>0</v>
      </c>
      <c r="U168" s="19">
        <f t="shared" si="28"/>
        <v>0</v>
      </c>
      <c r="V168" s="19">
        <f t="shared" si="28"/>
        <v>0</v>
      </c>
    </row>
    <row r="169" spans="1:22" x14ac:dyDescent="0.25">
      <c r="A169" s="8"/>
      <c r="B169" s="114" t="s">
        <v>56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</row>
    <row r="170" spans="1:22" ht="30" x14ac:dyDescent="0.25">
      <c r="A170" s="8">
        <v>105</v>
      </c>
      <c r="B170" s="9" t="s">
        <v>179</v>
      </c>
      <c r="C170" s="17">
        <v>0</v>
      </c>
      <c r="D170" s="1" t="s">
        <v>175</v>
      </c>
      <c r="E170" s="17">
        <v>0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30" x14ac:dyDescent="0.25">
      <c r="A171" s="8">
        <v>106</v>
      </c>
      <c r="B171" s="9" t="s">
        <v>180</v>
      </c>
      <c r="C171" s="17">
        <v>0</v>
      </c>
      <c r="D171" s="1" t="s">
        <v>175</v>
      </c>
      <c r="E171" s="17">
        <v>0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45" x14ac:dyDescent="0.25">
      <c r="A172" s="8">
        <v>107</v>
      </c>
      <c r="B172" s="9" t="s">
        <v>72</v>
      </c>
      <c r="C172" s="17">
        <v>0</v>
      </c>
      <c r="D172" s="1" t="s">
        <v>175</v>
      </c>
      <c r="E172" s="17">
        <v>0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90" x14ac:dyDescent="0.25">
      <c r="A173" s="8">
        <v>108</v>
      </c>
      <c r="B173" s="9" t="s">
        <v>181</v>
      </c>
      <c r="C173" s="17">
        <v>0</v>
      </c>
      <c r="D173" s="1" t="s">
        <v>175</v>
      </c>
      <c r="E173" s="17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15" customFormat="1" x14ac:dyDescent="0.25">
      <c r="A174" s="91">
        <v>4</v>
      </c>
      <c r="B174" s="67" t="s">
        <v>27</v>
      </c>
      <c r="C174" s="19">
        <f t="shared" ref="C174:V174" si="29">SUM(C170:C170)</f>
        <v>0</v>
      </c>
      <c r="D174" s="19">
        <f t="shared" si="29"/>
        <v>0</v>
      </c>
      <c r="E174" s="19">
        <f t="shared" si="29"/>
        <v>0</v>
      </c>
      <c r="F174" s="19">
        <f t="shared" si="29"/>
        <v>0</v>
      </c>
      <c r="G174" s="19">
        <f t="shared" si="29"/>
        <v>0</v>
      </c>
      <c r="H174" s="19">
        <f t="shared" si="29"/>
        <v>0</v>
      </c>
      <c r="I174" s="19">
        <f t="shared" si="29"/>
        <v>0</v>
      </c>
      <c r="J174" s="19">
        <f t="shared" si="29"/>
        <v>0</v>
      </c>
      <c r="K174" s="19">
        <f t="shared" si="29"/>
        <v>0</v>
      </c>
      <c r="L174" s="19">
        <f t="shared" si="29"/>
        <v>0</v>
      </c>
      <c r="M174" s="19">
        <f t="shared" si="29"/>
        <v>0</v>
      </c>
      <c r="N174" s="19">
        <f t="shared" si="29"/>
        <v>0</v>
      </c>
      <c r="O174" s="19">
        <f t="shared" si="29"/>
        <v>0</v>
      </c>
      <c r="P174" s="19">
        <f t="shared" si="29"/>
        <v>0</v>
      </c>
      <c r="Q174" s="19">
        <f t="shared" si="29"/>
        <v>0</v>
      </c>
      <c r="R174" s="19">
        <f t="shared" si="29"/>
        <v>0</v>
      </c>
      <c r="S174" s="19">
        <f t="shared" si="29"/>
        <v>0</v>
      </c>
      <c r="T174" s="19">
        <f t="shared" si="29"/>
        <v>0</v>
      </c>
      <c r="U174" s="19">
        <f t="shared" si="29"/>
        <v>0</v>
      </c>
      <c r="V174" s="19">
        <f t="shared" si="29"/>
        <v>0</v>
      </c>
    </row>
    <row r="175" spans="1:22" x14ac:dyDescent="0.25">
      <c r="A175" s="8"/>
      <c r="B175" s="114" t="s">
        <v>172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</row>
    <row r="176" spans="1:22" ht="45" x14ac:dyDescent="0.25">
      <c r="A176" s="8">
        <v>109</v>
      </c>
      <c r="B176" s="22" t="s">
        <v>71</v>
      </c>
      <c r="C176" s="1" t="s">
        <v>63</v>
      </c>
      <c r="D176" s="1" t="s">
        <v>175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34">
        <v>0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91">
        <v>1</v>
      </c>
      <c r="B177" s="51" t="s">
        <v>27</v>
      </c>
      <c r="C177" s="19">
        <f t="shared" ref="C177:V177" si="30">SUM(C176:C176)</f>
        <v>0</v>
      </c>
      <c r="D177" s="19">
        <f t="shared" si="30"/>
        <v>0</v>
      </c>
      <c r="E177" s="19">
        <f t="shared" si="30"/>
        <v>0</v>
      </c>
      <c r="F177" s="19">
        <f t="shared" si="30"/>
        <v>0</v>
      </c>
      <c r="G177" s="19">
        <f t="shared" si="30"/>
        <v>0</v>
      </c>
      <c r="H177" s="19">
        <f t="shared" si="30"/>
        <v>0</v>
      </c>
      <c r="I177" s="19">
        <f t="shared" si="30"/>
        <v>0</v>
      </c>
      <c r="J177" s="19">
        <f t="shared" si="30"/>
        <v>0</v>
      </c>
      <c r="K177" s="19">
        <f t="shared" si="30"/>
        <v>0</v>
      </c>
      <c r="L177" s="19">
        <f t="shared" si="30"/>
        <v>0</v>
      </c>
      <c r="M177" s="19">
        <f t="shared" si="30"/>
        <v>0</v>
      </c>
      <c r="N177" s="19">
        <f t="shared" si="30"/>
        <v>0</v>
      </c>
      <c r="O177" s="19">
        <f t="shared" si="30"/>
        <v>0</v>
      </c>
      <c r="P177" s="19">
        <f t="shared" si="30"/>
        <v>0</v>
      </c>
      <c r="Q177" s="19">
        <f t="shared" si="30"/>
        <v>0</v>
      </c>
      <c r="R177" s="19">
        <f t="shared" si="30"/>
        <v>0</v>
      </c>
      <c r="S177" s="19">
        <f t="shared" si="30"/>
        <v>0</v>
      </c>
      <c r="T177" s="19">
        <f t="shared" si="30"/>
        <v>0</v>
      </c>
      <c r="U177" s="19">
        <f t="shared" si="30"/>
        <v>0</v>
      </c>
      <c r="V177" s="19">
        <f t="shared" si="30"/>
        <v>0</v>
      </c>
    </row>
    <row r="178" spans="1:22" x14ac:dyDescent="0.25">
      <c r="A178" s="8"/>
      <c r="B178" s="114" t="s">
        <v>55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</row>
    <row r="179" spans="1:22" ht="30" x14ac:dyDescent="0.25">
      <c r="A179" s="8">
        <v>110</v>
      </c>
      <c r="B179" s="22" t="s">
        <v>170</v>
      </c>
      <c r="C179" s="1" t="s">
        <v>63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34">
        <v>0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111</v>
      </c>
      <c r="B180" s="22" t="s">
        <v>169</v>
      </c>
      <c r="C180" s="1" t="s">
        <v>63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34">
        <v>0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45" x14ac:dyDescent="0.25">
      <c r="A181" s="8">
        <v>112</v>
      </c>
      <c r="B181" s="22" t="s">
        <v>171</v>
      </c>
      <c r="C181" s="1" t="s">
        <v>63</v>
      </c>
      <c r="D181" s="1" t="s">
        <v>175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34">
        <v>0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s="15" customFormat="1" x14ac:dyDescent="0.25">
      <c r="A182" s="91">
        <v>3</v>
      </c>
      <c r="B182" s="51" t="s">
        <v>27</v>
      </c>
      <c r="C182" s="19">
        <f t="shared" ref="C182:V182" si="31">SUM(C179:C181)</f>
        <v>0</v>
      </c>
      <c r="D182" s="19">
        <f t="shared" si="31"/>
        <v>0</v>
      </c>
      <c r="E182" s="19">
        <f t="shared" si="31"/>
        <v>0</v>
      </c>
      <c r="F182" s="19">
        <f t="shared" si="31"/>
        <v>0</v>
      </c>
      <c r="G182" s="19">
        <f t="shared" si="31"/>
        <v>0</v>
      </c>
      <c r="H182" s="19">
        <f t="shared" si="31"/>
        <v>0</v>
      </c>
      <c r="I182" s="19">
        <f t="shared" si="31"/>
        <v>0</v>
      </c>
      <c r="J182" s="19">
        <f t="shared" si="31"/>
        <v>0</v>
      </c>
      <c r="K182" s="19">
        <f t="shared" si="31"/>
        <v>0</v>
      </c>
      <c r="L182" s="19">
        <f t="shared" si="31"/>
        <v>0</v>
      </c>
      <c r="M182" s="19">
        <f t="shared" si="31"/>
        <v>0</v>
      </c>
      <c r="N182" s="19">
        <f t="shared" si="31"/>
        <v>0</v>
      </c>
      <c r="O182" s="19">
        <f t="shared" si="31"/>
        <v>0</v>
      </c>
      <c r="P182" s="19">
        <f t="shared" si="31"/>
        <v>0</v>
      </c>
      <c r="Q182" s="19">
        <f t="shared" si="31"/>
        <v>0</v>
      </c>
      <c r="R182" s="19">
        <f t="shared" si="31"/>
        <v>0</v>
      </c>
      <c r="S182" s="19">
        <f t="shared" si="31"/>
        <v>0</v>
      </c>
      <c r="T182" s="19">
        <f t="shared" si="31"/>
        <v>0</v>
      </c>
      <c r="U182" s="19">
        <f t="shared" si="31"/>
        <v>0</v>
      </c>
      <c r="V182" s="19">
        <f t="shared" si="31"/>
        <v>0</v>
      </c>
    </row>
    <row r="183" spans="1:22" s="15" customFormat="1" x14ac:dyDescent="0.25">
      <c r="A183" s="91"/>
      <c r="B183" s="51" t="s">
        <v>28</v>
      </c>
      <c r="C183" s="19">
        <f>C168+C163+C158+C182+C177</f>
        <v>826</v>
      </c>
      <c r="D183" s="19">
        <f t="shared" ref="D183:V183" si="32">D168+D163+D158+D182+D177</f>
        <v>826</v>
      </c>
      <c r="E183" s="19">
        <f t="shared" si="32"/>
        <v>0</v>
      </c>
      <c r="F183" s="19">
        <f t="shared" si="32"/>
        <v>0</v>
      </c>
      <c r="G183" s="19">
        <f t="shared" si="32"/>
        <v>0</v>
      </c>
      <c r="H183" s="19">
        <f t="shared" si="32"/>
        <v>0</v>
      </c>
      <c r="I183" s="19">
        <f t="shared" si="32"/>
        <v>0</v>
      </c>
      <c r="J183" s="19">
        <f t="shared" si="32"/>
        <v>0</v>
      </c>
      <c r="K183" s="19">
        <f t="shared" si="32"/>
        <v>0</v>
      </c>
      <c r="L183" s="19">
        <f t="shared" si="32"/>
        <v>0</v>
      </c>
      <c r="M183" s="19">
        <f t="shared" si="32"/>
        <v>0</v>
      </c>
      <c r="N183" s="19">
        <f t="shared" si="32"/>
        <v>0</v>
      </c>
      <c r="O183" s="19">
        <f t="shared" si="32"/>
        <v>0</v>
      </c>
      <c r="P183" s="19">
        <f t="shared" si="32"/>
        <v>0</v>
      </c>
      <c r="Q183" s="19">
        <f t="shared" si="32"/>
        <v>0</v>
      </c>
      <c r="R183" s="19">
        <f t="shared" si="32"/>
        <v>0</v>
      </c>
      <c r="S183" s="19">
        <f t="shared" si="32"/>
        <v>0</v>
      </c>
      <c r="T183" s="19">
        <f t="shared" si="32"/>
        <v>0</v>
      </c>
      <c r="U183" s="19">
        <f t="shared" si="32"/>
        <v>0</v>
      </c>
      <c r="V183" s="19">
        <f t="shared" si="32"/>
        <v>0</v>
      </c>
    </row>
    <row r="184" spans="1:22" s="15" customFormat="1" x14ac:dyDescent="0.25">
      <c r="A184" s="114" t="s">
        <v>62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</row>
    <row r="185" spans="1:22" s="15" customFormat="1" x14ac:dyDescent="0.25">
      <c r="A185" s="113" t="s">
        <v>60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</row>
    <row r="186" spans="1:22" s="15" customFormat="1" ht="120" x14ac:dyDescent="0.25">
      <c r="A186" s="8">
        <v>113</v>
      </c>
      <c r="B186" s="22" t="s">
        <v>61</v>
      </c>
      <c r="C186" s="17">
        <f>SUM(D186:V186)</f>
        <v>36</v>
      </c>
      <c r="D186" s="17">
        <v>0</v>
      </c>
      <c r="E186" s="17">
        <v>5</v>
      </c>
      <c r="F186" s="17">
        <v>0</v>
      </c>
      <c r="G186" s="17">
        <v>0</v>
      </c>
      <c r="H186" s="17">
        <v>6</v>
      </c>
      <c r="I186" s="17">
        <v>0</v>
      </c>
      <c r="J186" s="17">
        <v>0</v>
      </c>
      <c r="K186" s="17">
        <v>3</v>
      </c>
      <c r="L186" s="17">
        <v>2</v>
      </c>
      <c r="M186" s="17">
        <v>0</v>
      </c>
      <c r="N186" s="17">
        <v>2</v>
      </c>
      <c r="O186" s="17">
        <v>1</v>
      </c>
      <c r="P186" s="17">
        <v>0</v>
      </c>
      <c r="Q186" s="17">
        <v>5</v>
      </c>
      <c r="R186" s="17">
        <v>2</v>
      </c>
      <c r="S186" s="17">
        <v>7</v>
      </c>
      <c r="T186" s="17">
        <v>2</v>
      </c>
      <c r="U186" s="17">
        <v>1</v>
      </c>
      <c r="V186" s="17">
        <v>0</v>
      </c>
    </row>
    <row r="187" spans="1:22" s="15" customFormat="1" ht="60" x14ac:dyDescent="0.25">
      <c r="A187" s="8">
        <v>114</v>
      </c>
      <c r="B187" s="22" t="s">
        <v>58</v>
      </c>
      <c r="C187" s="17">
        <f>SUM(D187:V187)</f>
        <v>26</v>
      </c>
      <c r="D187" s="17">
        <v>0</v>
      </c>
      <c r="E187" s="17">
        <v>4</v>
      </c>
      <c r="F187" s="17">
        <v>0</v>
      </c>
      <c r="G187" s="17">
        <v>0</v>
      </c>
      <c r="H187" s="17">
        <v>2</v>
      </c>
      <c r="I187" s="17">
        <v>0</v>
      </c>
      <c r="J187" s="17">
        <v>0</v>
      </c>
      <c r="K187" s="17">
        <v>1</v>
      </c>
      <c r="L187" s="17">
        <v>3</v>
      </c>
      <c r="M187" s="17">
        <v>1</v>
      </c>
      <c r="N187" s="17">
        <v>4</v>
      </c>
      <c r="O187" s="17">
        <v>0</v>
      </c>
      <c r="P187" s="17">
        <v>0</v>
      </c>
      <c r="Q187" s="17">
        <v>4</v>
      </c>
      <c r="R187" s="17">
        <v>1</v>
      </c>
      <c r="S187" s="17">
        <v>0</v>
      </c>
      <c r="T187" s="17">
        <v>6</v>
      </c>
      <c r="U187" s="17">
        <v>0</v>
      </c>
      <c r="V187" s="17">
        <v>0</v>
      </c>
    </row>
    <row r="188" spans="1:22" s="15" customFormat="1" ht="135" x14ac:dyDescent="0.25">
      <c r="A188" s="8">
        <v>115</v>
      </c>
      <c r="B188" s="22" t="s">
        <v>59</v>
      </c>
      <c r="C188" s="17">
        <f>SUM(D188:V188)</f>
        <v>13</v>
      </c>
      <c r="D188" s="17">
        <v>0</v>
      </c>
      <c r="E188" s="17">
        <v>4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2</v>
      </c>
      <c r="M188" s="17">
        <v>0</v>
      </c>
      <c r="N188" s="17">
        <v>1</v>
      </c>
      <c r="O188" s="17">
        <v>0</v>
      </c>
      <c r="P188" s="17">
        <v>0</v>
      </c>
      <c r="Q188" s="17">
        <v>3</v>
      </c>
      <c r="R188" s="17">
        <v>2</v>
      </c>
      <c r="S188" s="17">
        <v>1</v>
      </c>
      <c r="T188" s="17">
        <v>0</v>
      </c>
      <c r="U188" s="17">
        <v>0</v>
      </c>
      <c r="V188" s="17">
        <v>0</v>
      </c>
    </row>
    <row r="189" spans="1:22" s="15" customFormat="1" x14ac:dyDescent="0.25">
      <c r="A189" s="91">
        <v>3</v>
      </c>
      <c r="B189" s="51" t="s">
        <v>27</v>
      </c>
      <c r="C189" s="17">
        <f>SUM(C186:C188)</f>
        <v>75</v>
      </c>
      <c r="D189" s="17">
        <f t="shared" ref="D189:V189" si="33">SUM(D186:D188)</f>
        <v>0</v>
      </c>
      <c r="E189" s="17">
        <f t="shared" si="33"/>
        <v>13</v>
      </c>
      <c r="F189" s="17">
        <f t="shared" si="33"/>
        <v>0</v>
      </c>
      <c r="G189" s="17">
        <f t="shared" si="33"/>
        <v>0</v>
      </c>
      <c r="H189" s="17">
        <f t="shared" si="33"/>
        <v>8</v>
      </c>
      <c r="I189" s="17">
        <f t="shared" si="33"/>
        <v>0</v>
      </c>
      <c r="J189" s="17">
        <f t="shared" si="33"/>
        <v>0</v>
      </c>
      <c r="K189" s="17">
        <f t="shared" si="33"/>
        <v>4</v>
      </c>
      <c r="L189" s="17">
        <f t="shared" si="33"/>
        <v>7</v>
      </c>
      <c r="M189" s="17">
        <f t="shared" si="33"/>
        <v>1</v>
      </c>
      <c r="N189" s="17">
        <f t="shared" si="33"/>
        <v>7</v>
      </c>
      <c r="O189" s="17">
        <f t="shared" si="33"/>
        <v>1</v>
      </c>
      <c r="P189" s="17">
        <f t="shared" si="33"/>
        <v>0</v>
      </c>
      <c r="Q189" s="17">
        <f t="shared" si="33"/>
        <v>12</v>
      </c>
      <c r="R189" s="17">
        <f t="shared" si="33"/>
        <v>5</v>
      </c>
      <c r="S189" s="17">
        <f t="shared" si="33"/>
        <v>8</v>
      </c>
      <c r="T189" s="17">
        <f t="shared" si="33"/>
        <v>8</v>
      </c>
      <c r="U189" s="17">
        <f t="shared" si="33"/>
        <v>1</v>
      </c>
      <c r="V189" s="17">
        <f t="shared" si="33"/>
        <v>0</v>
      </c>
    </row>
    <row r="190" spans="1:22" ht="30" x14ac:dyDescent="0.25">
      <c r="A190" s="8"/>
      <c r="B190" s="21" t="s">
        <v>44</v>
      </c>
      <c r="C190" s="17">
        <f>SUM(D190:V190)</f>
        <v>4828</v>
      </c>
      <c r="D190" s="17">
        <v>287</v>
      </c>
      <c r="E190" s="17">
        <v>359</v>
      </c>
      <c r="F190" s="17">
        <v>63</v>
      </c>
      <c r="G190" s="17">
        <v>17</v>
      </c>
      <c r="H190" s="17">
        <v>15</v>
      </c>
      <c r="I190" s="17">
        <v>72</v>
      </c>
      <c r="J190" s="17">
        <v>468</v>
      </c>
      <c r="K190" s="17">
        <v>1126</v>
      </c>
      <c r="L190" s="17">
        <v>294</v>
      </c>
      <c r="M190" s="17">
        <v>58</v>
      </c>
      <c r="N190" s="17">
        <v>38</v>
      </c>
      <c r="O190" s="17">
        <v>36</v>
      </c>
      <c r="P190" s="17">
        <v>625</v>
      </c>
      <c r="Q190" s="17">
        <v>128</v>
      </c>
      <c r="R190" s="17">
        <v>263</v>
      </c>
      <c r="S190" s="17">
        <v>565</v>
      </c>
      <c r="T190" s="17">
        <v>54</v>
      </c>
      <c r="U190" s="17">
        <v>214</v>
      </c>
      <c r="V190" s="17">
        <v>146</v>
      </c>
    </row>
    <row r="191" spans="1:22" ht="28.5" x14ac:dyDescent="0.25">
      <c r="A191" s="91" t="s">
        <v>0</v>
      </c>
      <c r="B191" s="49" t="s">
        <v>183</v>
      </c>
      <c r="C191" s="89">
        <f>SUM(D191:V192)</f>
        <v>52775</v>
      </c>
      <c r="D191" s="89">
        <f>D189+D183+D119+D98+D62</f>
        <v>7931</v>
      </c>
      <c r="E191" s="89">
        <f t="shared" ref="E191:V191" si="34">E189+E183+E119+E98+E62</f>
        <v>2297</v>
      </c>
      <c r="F191" s="89">
        <f t="shared" si="34"/>
        <v>1166</v>
      </c>
      <c r="G191" s="89">
        <f t="shared" si="34"/>
        <v>491</v>
      </c>
      <c r="H191" s="89">
        <f t="shared" si="34"/>
        <v>688</v>
      </c>
      <c r="I191" s="89">
        <f t="shared" si="34"/>
        <v>1422</v>
      </c>
      <c r="J191" s="89">
        <f t="shared" si="34"/>
        <v>3366</v>
      </c>
      <c r="K191" s="89">
        <f t="shared" si="34"/>
        <v>9105</v>
      </c>
      <c r="L191" s="89">
        <f t="shared" si="34"/>
        <v>5360</v>
      </c>
      <c r="M191" s="89">
        <f t="shared" si="34"/>
        <v>1490</v>
      </c>
      <c r="N191" s="89">
        <f t="shared" si="34"/>
        <v>1590</v>
      </c>
      <c r="O191" s="89">
        <f t="shared" si="34"/>
        <v>357</v>
      </c>
      <c r="P191" s="89">
        <f t="shared" si="34"/>
        <v>7481</v>
      </c>
      <c r="Q191" s="89">
        <f t="shared" si="34"/>
        <v>2584</v>
      </c>
      <c r="R191" s="89">
        <f t="shared" si="34"/>
        <v>2180</v>
      </c>
      <c r="S191" s="89">
        <f t="shared" si="34"/>
        <v>2978</v>
      </c>
      <c r="T191" s="89">
        <f t="shared" si="34"/>
        <v>416</v>
      </c>
      <c r="U191" s="89">
        <f t="shared" si="34"/>
        <v>1091</v>
      </c>
      <c r="V191" s="89">
        <f t="shared" si="34"/>
        <v>782</v>
      </c>
    </row>
    <row r="192" spans="1:22" x14ac:dyDescent="0.25">
      <c r="A192" s="2">
        <v>115</v>
      </c>
      <c r="B192" s="55"/>
      <c r="C192" s="78">
        <f>C189+C182+C177+C174+C168+C163+C158+C118+C105+C97+C94+C90+C87+C78+C61+C55+C50+C45+C35+C28+C25+C22+C58</f>
        <v>52775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2:3" ht="30" x14ac:dyDescent="0.25">
      <c r="B193" s="5" t="s">
        <v>46</v>
      </c>
      <c r="C193" s="75">
        <f>C191-C192</f>
        <v>0</v>
      </c>
    </row>
  </sheetData>
  <autoFilter ref="A4:V19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32">
    <mergeCell ref="A185:V185"/>
    <mergeCell ref="B159:V159"/>
    <mergeCell ref="B164:V164"/>
    <mergeCell ref="B169:V169"/>
    <mergeCell ref="B175:V175"/>
    <mergeCell ref="B178:V178"/>
    <mergeCell ref="A184:V184"/>
    <mergeCell ref="B121:V121"/>
    <mergeCell ref="B59:V59"/>
    <mergeCell ref="B63:V63"/>
    <mergeCell ref="B64:V64"/>
    <mergeCell ref="B79:V79"/>
    <mergeCell ref="B88:V88"/>
    <mergeCell ref="A91:V91"/>
    <mergeCell ref="B95:V95"/>
    <mergeCell ref="B99:V99"/>
    <mergeCell ref="B100:V100"/>
    <mergeCell ref="B106:V106"/>
    <mergeCell ref="B120:V120"/>
    <mergeCell ref="B56:V56"/>
    <mergeCell ref="A2:V2"/>
    <mergeCell ref="A4:A5"/>
    <mergeCell ref="B4:B5"/>
    <mergeCell ref="D4:V4"/>
    <mergeCell ref="B7:V7"/>
    <mergeCell ref="B8:V8"/>
    <mergeCell ref="B23:V23"/>
    <mergeCell ref="B29:V29"/>
    <mergeCell ref="B36:V36"/>
    <mergeCell ref="B46:V46"/>
    <mergeCell ref="B51:V51"/>
    <mergeCell ref="B26:V26"/>
  </mergeCells>
  <pageMargins left="0.7" right="0.7" top="0.75" bottom="0.75" header="0.3" footer="0.3"/>
  <pageSetup paperSize="9" orientation="portrait" horizontalDpi="0" verticalDpi="0" r:id="rId1"/>
  <ignoredErrors>
    <ignoredError sqref="D62 C189:V18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1"/>
  <sheetViews>
    <sheetView workbookViewId="0">
      <selection activeCell="A2" sqref="A2:V2"/>
    </sheetView>
  </sheetViews>
  <sheetFormatPr defaultRowHeight="15" x14ac:dyDescent="0.25"/>
  <cols>
    <col min="1" max="1" width="8.85546875" style="3" customWidth="1"/>
    <col min="2" max="2" width="52.4257812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21" t="s">
        <v>260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90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88">
        <v>1</v>
      </c>
      <c r="B6" s="49">
        <v>2</v>
      </c>
      <c r="C6" s="91">
        <v>3</v>
      </c>
      <c r="D6" s="91">
        <v>4</v>
      </c>
      <c r="E6" s="49">
        <v>5</v>
      </c>
      <c r="F6" s="91">
        <v>6</v>
      </c>
      <c r="G6" s="91">
        <v>7</v>
      </c>
      <c r="H6" s="49">
        <v>8</v>
      </c>
      <c r="I6" s="91">
        <v>9</v>
      </c>
      <c r="J6" s="91">
        <v>10</v>
      </c>
      <c r="K6" s="49">
        <v>11</v>
      </c>
      <c r="L6" s="91">
        <v>12</v>
      </c>
      <c r="M6" s="91">
        <v>13</v>
      </c>
      <c r="N6" s="49">
        <v>14</v>
      </c>
      <c r="O6" s="91">
        <v>15</v>
      </c>
      <c r="P6" s="91">
        <v>16</v>
      </c>
      <c r="Q6" s="49">
        <v>17</v>
      </c>
      <c r="R6" s="91">
        <v>18</v>
      </c>
      <c r="S6" s="91">
        <v>19</v>
      </c>
      <c r="T6" s="49">
        <v>20</v>
      </c>
      <c r="U6" s="91">
        <v>21</v>
      </c>
      <c r="V6" s="91">
        <v>22</v>
      </c>
    </row>
    <row r="7" spans="1:22" x14ac:dyDescent="0.25">
      <c r="A7" s="91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39.25" customHeight="1" x14ac:dyDescent="0.25">
      <c r="A9" s="8">
        <v>1</v>
      </c>
      <c r="B9" s="9" t="s">
        <v>96</v>
      </c>
      <c r="C9" s="17">
        <f t="shared" ref="C9:C22" si="0">SUM(D9:V9)</f>
        <v>22</v>
      </c>
      <c r="D9" s="17">
        <v>4</v>
      </c>
      <c r="E9" s="17">
        <v>0</v>
      </c>
      <c r="F9" s="17">
        <v>0</v>
      </c>
      <c r="G9" s="17">
        <v>0</v>
      </c>
      <c r="H9" s="17">
        <v>4</v>
      </c>
      <c r="I9" s="17">
        <v>0</v>
      </c>
      <c r="J9" s="17">
        <v>1</v>
      </c>
      <c r="K9" s="17">
        <v>0</v>
      </c>
      <c r="L9" s="17">
        <v>1</v>
      </c>
      <c r="M9" s="17">
        <v>1</v>
      </c>
      <c r="N9" s="17">
        <v>0</v>
      </c>
      <c r="O9" s="17">
        <v>0</v>
      </c>
      <c r="P9" s="17">
        <v>0</v>
      </c>
      <c r="Q9" s="17">
        <v>0</v>
      </c>
      <c r="R9" s="17">
        <v>1</v>
      </c>
      <c r="S9" s="17">
        <v>0</v>
      </c>
      <c r="T9" s="17">
        <v>0</v>
      </c>
      <c r="U9" s="17">
        <v>10</v>
      </c>
      <c r="V9" s="17">
        <v>0</v>
      </c>
    </row>
    <row r="10" spans="1:22" ht="60" x14ac:dyDescent="0.25">
      <c r="A10" s="8">
        <v>2</v>
      </c>
      <c r="B10" s="50" t="s">
        <v>14</v>
      </c>
      <c r="C10" s="17">
        <f t="shared" si="0"/>
        <v>125</v>
      </c>
      <c r="D10" s="17">
        <v>11</v>
      </c>
      <c r="E10" s="17">
        <v>1</v>
      </c>
      <c r="F10" s="17">
        <v>0</v>
      </c>
      <c r="G10" s="17">
        <v>2</v>
      </c>
      <c r="H10" s="17">
        <v>4</v>
      </c>
      <c r="I10" s="17">
        <v>11</v>
      </c>
      <c r="J10" s="17">
        <v>4</v>
      </c>
      <c r="K10" s="17">
        <v>6</v>
      </c>
      <c r="L10" s="17">
        <v>0</v>
      </c>
      <c r="M10" s="17">
        <v>1</v>
      </c>
      <c r="N10" s="17">
        <v>9</v>
      </c>
      <c r="O10" s="17">
        <v>9</v>
      </c>
      <c r="P10" s="17">
        <v>7</v>
      </c>
      <c r="Q10" s="17">
        <v>13</v>
      </c>
      <c r="R10" s="17">
        <v>0</v>
      </c>
      <c r="S10" s="17">
        <v>25</v>
      </c>
      <c r="T10" s="17">
        <v>12</v>
      </c>
      <c r="U10" s="17">
        <v>8</v>
      </c>
      <c r="V10" s="17">
        <v>2</v>
      </c>
    </row>
    <row r="11" spans="1:22" ht="75" x14ac:dyDescent="0.25">
      <c r="A11" s="8">
        <v>3</v>
      </c>
      <c r="B11" s="50" t="s">
        <v>97</v>
      </c>
      <c r="C11" s="17">
        <f t="shared" si="0"/>
        <v>1119</v>
      </c>
      <c r="D11" s="17">
        <v>69</v>
      </c>
      <c r="E11" s="17">
        <v>43</v>
      </c>
      <c r="F11" s="17">
        <v>54</v>
      </c>
      <c r="G11" s="17">
        <v>19</v>
      </c>
      <c r="H11" s="17">
        <v>59</v>
      </c>
      <c r="I11" s="17">
        <v>129</v>
      </c>
      <c r="J11" s="17">
        <v>23</v>
      </c>
      <c r="K11" s="17">
        <v>120</v>
      </c>
      <c r="L11" s="17">
        <v>98</v>
      </c>
      <c r="M11" s="17">
        <v>96</v>
      </c>
      <c r="N11" s="17">
        <v>20</v>
      </c>
      <c r="O11" s="17">
        <v>103</v>
      </c>
      <c r="P11" s="17">
        <v>66</v>
      </c>
      <c r="Q11" s="17">
        <v>33</v>
      </c>
      <c r="R11" s="17">
        <v>3</v>
      </c>
      <c r="S11" s="17">
        <v>32</v>
      </c>
      <c r="T11" s="17">
        <v>10</v>
      </c>
      <c r="U11" s="17">
        <v>85</v>
      </c>
      <c r="V11" s="17">
        <v>57</v>
      </c>
    </row>
    <row r="12" spans="1:22" ht="135" x14ac:dyDescent="0.25">
      <c r="A12" s="8">
        <v>4</v>
      </c>
      <c r="B12" s="22" t="s">
        <v>98</v>
      </c>
      <c r="C12" s="17">
        <f t="shared" si="0"/>
        <v>126</v>
      </c>
      <c r="D12" s="17">
        <v>5</v>
      </c>
      <c r="E12" s="17">
        <v>3</v>
      </c>
      <c r="F12" s="17">
        <v>7</v>
      </c>
      <c r="G12" s="17">
        <v>3</v>
      </c>
      <c r="H12" s="17">
        <v>6</v>
      </c>
      <c r="I12" s="17">
        <v>7</v>
      </c>
      <c r="J12" s="17">
        <v>4</v>
      </c>
      <c r="K12" s="17">
        <v>2</v>
      </c>
      <c r="L12" s="17">
        <v>1</v>
      </c>
      <c r="M12" s="17">
        <v>6</v>
      </c>
      <c r="N12" s="17">
        <v>2</v>
      </c>
      <c r="O12" s="17">
        <v>1</v>
      </c>
      <c r="P12" s="17">
        <v>48</v>
      </c>
      <c r="Q12" s="17">
        <v>3</v>
      </c>
      <c r="R12" s="17">
        <v>1</v>
      </c>
      <c r="S12" s="17">
        <v>1</v>
      </c>
      <c r="T12" s="17">
        <v>6</v>
      </c>
      <c r="U12" s="17">
        <v>17</v>
      </c>
      <c r="V12" s="17">
        <v>3</v>
      </c>
    </row>
    <row r="13" spans="1:22" ht="30" x14ac:dyDescent="0.25">
      <c r="A13" s="8">
        <v>5</v>
      </c>
      <c r="B13" s="50" t="s">
        <v>99</v>
      </c>
      <c r="C13" s="17">
        <f t="shared" si="0"/>
        <v>10</v>
      </c>
      <c r="D13" s="17">
        <v>0</v>
      </c>
      <c r="E13" s="17">
        <v>0</v>
      </c>
      <c r="F13" s="17">
        <v>0</v>
      </c>
      <c r="G13" s="17">
        <v>3</v>
      </c>
      <c r="H13" s="17">
        <v>0</v>
      </c>
      <c r="I13" s="17">
        <v>0</v>
      </c>
      <c r="J13" s="17">
        <v>0</v>
      </c>
      <c r="K13" s="17">
        <v>0</v>
      </c>
      <c r="L13" s="17">
        <v>5</v>
      </c>
      <c r="M13" s="17">
        <v>0</v>
      </c>
      <c r="N13" s="17">
        <v>1</v>
      </c>
      <c r="O13" s="17">
        <v>0</v>
      </c>
      <c r="P13" s="17">
        <v>0</v>
      </c>
      <c r="Q13" s="17">
        <v>0</v>
      </c>
      <c r="R13" s="17">
        <v>0</v>
      </c>
      <c r="S13" s="17">
        <v>1</v>
      </c>
      <c r="T13" s="17">
        <v>0</v>
      </c>
      <c r="U13" s="17">
        <v>0</v>
      </c>
      <c r="V13" s="17">
        <v>0</v>
      </c>
    </row>
    <row r="14" spans="1:22" ht="150" x14ac:dyDescent="0.25">
      <c r="A14" s="8">
        <v>6</v>
      </c>
      <c r="B14" s="50" t="s">
        <v>100</v>
      </c>
      <c r="C14" s="17">
        <f t="shared" si="0"/>
        <v>9</v>
      </c>
      <c r="D14" s="17">
        <v>1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6</v>
      </c>
      <c r="V14" s="17">
        <v>0</v>
      </c>
    </row>
    <row r="15" spans="1:22" ht="30" x14ac:dyDescent="0.25">
      <c r="A15" s="8">
        <v>7</v>
      </c>
      <c r="B15" s="21" t="s">
        <v>101</v>
      </c>
      <c r="C15" s="17">
        <f t="shared" si="0"/>
        <v>3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45" x14ac:dyDescent="0.25">
      <c r="A16" s="8">
        <v>8</v>
      </c>
      <c r="B16" s="18" t="s">
        <v>102</v>
      </c>
      <c r="C16" s="17">
        <f t="shared" si="0"/>
        <v>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2</v>
      </c>
      <c r="N16" s="17">
        <v>0</v>
      </c>
      <c r="O16" s="17">
        <v>0</v>
      </c>
      <c r="P16" s="17">
        <v>1</v>
      </c>
      <c r="Q16" s="17">
        <v>1</v>
      </c>
      <c r="R16" s="17">
        <v>0</v>
      </c>
      <c r="S16" s="17">
        <v>0</v>
      </c>
      <c r="T16" s="17">
        <v>0</v>
      </c>
      <c r="U16" s="17">
        <v>3</v>
      </c>
      <c r="V16" s="17">
        <v>0</v>
      </c>
    </row>
    <row r="17" spans="1:22" ht="60" x14ac:dyDescent="0.25">
      <c r="A17" s="8">
        <v>9</v>
      </c>
      <c r="B17" s="18" t="s">
        <v>197</v>
      </c>
      <c r="C17" s="17">
        <f t="shared" si="0"/>
        <v>3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2</v>
      </c>
      <c r="V17" s="17">
        <v>0</v>
      </c>
    </row>
    <row r="18" spans="1:22" ht="75" x14ac:dyDescent="0.25">
      <c r="A18" s="8">
        <v>10</v>
      </c>
      <c r="B18" s="21" t="s">
        <v>104</v>
      </c>
      <c r="C18" s="17">
        <f t="shared" si="0"/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45" x14ac:dyDescent="0.25">
      <c r="A19" s="8">
        <v>11</v>
      </c>
      <c r="B19" s="21" t="s">
        <v>105</v>
      </c>
      <c r="C19" s="17">
        <f t="shared" si="0"/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45" x14ac:dyDescent="0.25">
      <c r="A20" s="8">
        <v>12</v>
      </c>
      <c r="B20" s="50" t="s">
        <v>106</v>
      </c>
      <c r="C20" s="17">
        <f t="shared" si="0"/>
        <v>30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3</v>
      </c>
      <c r="J20" s="17">
        <v>1</v>
      </c>
      <c r="K20" s="17">
        <v>1</v>
      </c>
      <c r="L20" s="17">
        <v>0</v>
      </c>
      <c r="M20" s="17">
        <v>3</v>
      </c>
      <c r="N20" s="17">
        <v>1</v>
      </c>
      <c r="O20" s="17">
        <v>1</v>
      </c>
      <c r="P20" s="17">
        <v>2</v>
      </c>
      <c r="Q20" s="17">
        <v>2</v>
      </c>
      <c r="R20" s="17">
        <v>3</v>
      </c>
      <c r="S20" s="17">
        <v>1</v>
      </c>
      <c r="T20" s="17">
        <v>7</v>
      </c>
      <c r="U20" s="17">
        <v>2</v>
      </c>
      <c r="V20" s="17">
        <v>2</v>
      </c>
    </row>
    <row r="21" spans="1:22" ht="45" x14ac:dyDescent="0.25">
      <c r="A21" s="8">
        <v>13</v>
      </c>
      <c r="B21" s="50" t="s">
        <v>107</v>
      </c>
      <c r="C21" s="17">
        <f t="shared" si="0"/>
        <v>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</v>
      </c>
      <c r="R21" s="17">
        <v>0</v>
      </c>
      <c r="S21" s="17">
        <v>0</v>
      </c>
      <c r="T21" s="17">
        <v>0</v>
      </c>
      <c r="U21" s="17">
        <v>2</v>
      </c>
      <c r="V21" s="17">
        <v>0</v>
      </c>
    </row>
    <row r="22" spans="1:22" s="15" customFormat="1" x14ac:dyDescent="0.25">
      <c r="A22" s="91">
        <v>13</v>
      </c>
      <c r="B22" s="51" t="s">
        <v>27</v>
      </c>
      <c r="C22" s="17">
        <f t="shared" si="0"/>
        <v>1459</v>
      </c>
      <c r="D22" s="19">
        <f t="shared" ref="D22:V22" si="1">SUM(D9:D21)</f>
        <v>91</v>
      </c>
      <c r="E22" s="19">
        <f t="shared" si="1"/>
        <v>49</v>
      </c>
      <c r="F22" s="19">
        <f t="shared" si="1"/>
        <v>61</v>
      </c>
      <c r="G22" s="19">
        <f t="shared" si="1"/>
        <v>27</v>
      </c>
      <c r="H22" s="19">
        <f t="shared" si="1"/>
        <v>73</v>
      </c>
      <c r="I22" s="19">
        <f t="shared" si="1"/>
        <v>150</v>
      </c>
      <c r="J22" s="19">
        <f t="shared" si="1"/>
        <v>34</v>
      </c>
      <c r="K22" s="19">
        <f t="shared" si="1"/>
        <v>130</v>
      </c>
      <c r="L22" s="19">
        <f t="shared" si="1"/>
        <v>106</v>
      </c>
      <c r="M22" s="19">
        <f t="shared" si="1"/>
        <v>109</v>
      </c>
      <c r="N22" s="19">
        <f t="shared" si="1"/>
        <v>35</v>
      </c>
      <c r="O22" s="19">
        <f t="shared" si="1"/>
        <v>114</v>
      </c>
      <c r="P22" s="19">
        <f t="shared" si="1"/>
        <v>124</v>
      </c>
      <c r="Q22" s="19">
        <f t="shared" si="1"/>
        <v>54</v>
      </c>
      <c r="R22" s="19">
        <f t="shared" si="1"/>
        <v>8</v>
      </c>
      <c r="S22" s="19">
        <f t="shared" si="1"/>
        <v>60</v>
      </c>
      <c r="T22" s="19">
        <f t="shared" si="1"/>
        <v>35</v>
      </c>
      <c r="U22" s="19">
        <f t="shared" si="1"/>
        <v>135</v>
      </c>
      <c r="V22" s="19">
        <f t="shared" si="1"/>
        <v>64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20" x14ac:dyDescent="0.25">
      <c r="A24" s="8">
        <v>14</v>
      </c>
      <c r="B24" s="22" t="s">
        <v>108</v>
      </c>
      <c r="C24" s="17">
        <f>SUM(D24:V24)</f>
        <v>44</v>
      </c>
      <c r="D24" s="17">
        <v>13</v>
      </c>
      <c r="E24" s="17">
        <v>2</v>
      </c>
      <c r="F24" s="17">
        <v>0</v>
      </c>
      <c r="G24" s="17">
        <v>2</v>
      </c>
      <c r="H24" s="17">
        <v>0</v>
      </c>
      <c r="I24" s="17">
        <v>0</v>
      </c>
      <c r="J24" s="17">
        <v>9</v>
      </c>
      <c r="K24" s="17">
        <v>1</v>
      </c>
      <c r="L24" s="17">
        <v>9</v>
      </c>
      <c r="M24" s="17">
        <v>0</v>
      </c>
      <c r="N24" s="17">
        <v>0</v>
      </c>
      <c r="O24" s="17">
        <v>4</v>
      </c>
      <c r="P24" s="17">
        <v>0</v>
      </c>
      <c r="Q24" s="17">
        <v>0</v>
      </c>
      <c r="R24" s="17">
        <v>0</v>
      </c>
      <c r="S24" s="17">
        <v>4</v>
      </c>
      <c r="T24" s="17">
        <v>0</v>
      </c>
      <c r="U24" s="17">
        <v>0</v>
      </c>
      <c r="V24" s="17">
        <v>0</v>
      </c>
    </row>
    <row r="25" spans="1:22" s="15" customFormat="1" x14ac:dyDescent="0.25">
      <c r="A25" s="91">
        <v>1</v>
      </c>
      <c r="B25" s="51" t="s">
        <v>27</v>
      </c>
      <c r="C25" s="17">
        <f t="shared" ref="C25" si="2">SUM(D25:V25)</f>
        <v>44</v>
      </c>
      <c r="D25" s="19">
        <f t="shared" ref="D25:V25" si="3">SUM(D24)</f>
        <v>13</v>
      </c>
      <c r="E25" s="19">
        <f t="shared" si="3"/>
        <v>2</v>
      </c>
      <c r="F25" s="19">
        <f t="shared" si="3"/>
        <v>0</v>
      </c>
      <c r="G25" s="19">
        <f t="shared" si="3"/>
        <v>2</v>
      </c>
      <c r="H25" s="19">
        <f t="shared" si="3"/>
        <v>0</v>
      </c>
      <c r="I25" s="19">
        <f t="shared" si="3"/>
        <v>0</v>
      </c>
      <c r="J25" s="19">
        <f t="shared" si="3"/>
        <v>9</v>
      </c>
      <c r="K25" s="19">
        <f t="shared" si="3"/>
        <v>1</v>
      </c>
      <c r="L25" s="19">
        <f t="shared" si="3"/>
        <v>9</v>
      </c>
      <c r="M25" s="19">
        <f t="shared" si="3"/>
        <v>0</v>
      </c>
      <c r="N25" s="19">
        <f t="shared" si="3"/>
        <v>0</v>
      </c>
      <c r="O25" s="19">
        <f t="shared" si="3"/>
        <v>4</v>
      </c>
      <c r="P25" s="19">
        <f t="shared" si="3"/>
        <v>0</v>
      </c>
      <c r="Q25" s="19">
        <f t="shared" si="3"/>
        <v>0</v>
      </c>
      <c r="R25" s="19">
        <f t="shared" si="3"/>
        <v>0</v>
      </c>
      <c r="S25" s="19">
        <f t="shared" si="3"/>
        <v>4</v>
      </c>
      <c r="T25" s="19">
        <f t="shared" si="3"/>
        <v>0</v>
      </c>
      <c r="U25" s="19">
        <f t="shared" si="3"/>
        <v>0</v>
      </c>
      <c r="V25" s="19">
        <f t="shared" si="3"/>
        <v>0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26.75" customHeight="1" x14ac:dyDescent="0.25">
      <c r="A27" s="8">
        <v>15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x14ac:dyDescent="0.25">
      <c r="A28" s="91">
        <v>1</v>
      </c>
      <c r="B28" s="10" t="s">
        <v>27</v>
      </c>
      <c r="C28" s="17">
        <f t="shared" ref="C28" si="4">SUM(D28:V28)</f>
        <v>0</v>
      </c>
      <c r="D28" s="19">
        <f t="shared" ref="D28:E28" si="5">SUM(D27)</f>
        <v>0</v>
      </c>
      <c r="E28" s="19">
        <f t="shared" si="5"/>
        <v>0</v>
      </c>
      <c r="F28" s="19">
        <f>SUM(F27)</f>
        <v>0</v>
      </c>
      <c r="G28" s="19">
        <f t="shared" ref="G28:V28" si="6">SUM(G27)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6"/>
        <v>0</v>
      </c>
      <c r="Q28" s="19">
        <f t="shared" si="6"/>
        <v>0</v>
      </c>
      <c r="R28" s="19">
        <f t="shared" si="6"/>
        <v>0</v>
      </c>
      <c r="S28" s="19">
        <f t="shared" si="6"/>
        <v>0</v>
      </c>
      <c r="T28" s="19">
        <f t="shared" si="6"/>
        <v>0</v>
      </c>
      <c r="U28" s="19">
        <f t="shared" si="6"/>
        <v>0</v>
      </c>
      <c r="V28" s="19">
        <f t="shared" si="6"/>
        <v>0</v>
      </c>
    </row>
    <row r="29" spans="1:22" x14ac:dyDescent="0.25">
      <c r="A29" s="8"/>
      <c r="B29" s="116" t="s">
        <v>195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ht="98.25" customHeight="1" x14ac:dyDescent="0.25">
      <c r="A30" s="8">
        <v>16</v>
      </c>
      <c r="B30" s="11" t="s">
        <v>196</v>
      </c>
      <c r="C30" s="17">
        <f>SUM(D30:V30)</f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s="15" customFormat="1" x14ac:dyDescent="0.25">
      <c r="A31" s="91">
        <v>1</v>
      </c>
      <c r="B31" s="10" t="s">
        <v>27</v>
      </c>
      <c r="C31" s="17">
        <f t="shared" ref="C31" si="7">SUM(D31:V31)</f>
        <v>0</v>
      </c>
      <c r="D31" s="19">
        <f t="shared" ref="D31:V31" si="8">SUM(D27)</f>
        <v>0</v>
      </c>
      <c r="E31" s="19">
        <f t="shared" si="8"/>
        <v>0</v>
      </c>
      <c r="F31" s="19">
        <f t="shared" si="8"/>
        <v>0</v>
      </c>
      <c r="G31" s="19">
        <f t="shared" si="8"/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9">
        <f t="shared" si="8"/>
        <v>0</v>
      </c>
      <c r="M31" s="19">
        <f t="shared" si="8"/>
        <v>0</v>
      </c>
      <c r="N31" s="19">
        <f t="shared" si="8"/>
        <v>0</v>
      </c>
      <c r="O31" s="19">
        <f t="shared" si="8"/>
        <v>0</v>
      </c>
      <c r="P31" s="19">
        <f t="shared" si="8"/>
        <v>0</v>
      </c>
      <c r="Q31" s="19">
        <f t="shared" si="8"/>
        <v>0</v>
      </c>
      <c r="R31" s="19">
        <f t="shared" si="8"/>
        <v>0</v>
      </c>
      <c r="S31" s="19">
        <f t="shared" si="8"/>
        <v>0</v>
      </c>
      <c r="T31" s="19">
        <f t="shared" si="8"/>
        <v>0</v>
      </c>
      <c r="U31" s="19">
        <f t="shared" si="8"/>
        <v>0</v>
      </c>
      <c r="V31" s="19">
        <f t="shared" si="8"/>
        <v>0</v>
      </c>
    </row>
    <row r="32" spans="1:22" x14ac:dyDescent="0.25">
      <c r="A32" s="8"/>
      <c r="B32" s="116" t="s">
        <v>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ht="45" x14ac:dyDescent="0.25">
      <c r="A33" s="8">
        <v>17</v>
      </c>
      <c r="B33" s="22" t="s">
        <v>109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35" x14ac:dyDescent="0.25">
      <c r="A34" s="8">
        <v>18</v>
      </c>
      <c r="B34" s="22" t="s">
        <v>110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ht="105" x14ac:dyDescent="0.25">
      <c r="A35" s="8">
        <v>19</v>
      </c>
      <c r="B35" s="22" t="s">
        <v>111</v>
      </c>
      <c r="C35" s="34">
        <f>SUM(D35:V35)</f>
        <v>0</v>
      </c>
      <c r="D35" s="34">
        <v>0</v>
      </c>
      <c r="E35" s="1" t="s">
        <v>175</v>
      </c>
      <c r="F35" s="1" t="s">
        <v>175</v>
      </c>
      <c r="G35" s="1" t="s">
        <v>175</v>
      </c>
      <c r="H35" s="1" t="s">
        <v>175</v>
      </c>
      <c r="I35" s="1" t="s">
        <v>175</v>
      </c>
      <c r="J35" s="1" t="s">
        <v>175</v>
      </c>
      <c r="K35" s="1" t="s">
        <v>175</v>
      </c>
      <c r="L35" s="1" t="s">
        <v>175</v>
      </c>
      <c r="M35" s="1" t="s">
        <v>175</v>
      </c>
      <c r="N35" s="1" t="s">
        <v>175</v>
      </c>
      <c r="O35" s="1" t="s">
        <v>175</v>
      </c>
      <c r="P35" s="1" t="s">
        <v>175</v>
      </c>
      <c r="Q35" s="1" t="s">
        <v>175</v>
      </c>
      <c r="R35" s="1" t="s">
        <v>175</v>
      </c>
      <c r="S35" s="1" t="s">
        <v>175</v>
      </c>
      <c r="T35" s="1" t="s">
        <v>175</v>
      </c>
      <c r="U35" s="1" t="s">
        <v>175</v>
      </c>
      <c r="V35" s="1" t="s">
        <v>175</v>
      </c>
    </row>
    <row r="36" spans="1:22" ht="30" x14ac:dyDescent="0.25">
      <c r="A36" s="8">
        <v>20</v>
      </c>
      <c r="B36" s="22" t="s">
        <v>112</v>
      </c>
      <c r="C36" s="34">
        <f>SUM(D36:V36)</f>
        <v>0</v>
      </c>
      <c r="D36" s="34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75" x14ac:dyDescent="0.25">
      <c r="A37" s="8">
        <v>21</v>
      </c>
      <c r="B37" s="22" t="s">
        <v>113</v>
      </c>
      <c r="C37" s="34">
        <f>SUM(D37:V37)</f>
        <v>0</v>
      </c>
      <c r="D37" s="34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s="15" customFormat="1" x14ac:dyDescent="0.25">
      <c r="A38" s="91">
        <v>5</v>
      </c>
      <c r="B38" s="51" t="s">
        <v>27</v>
      </c>
      <c r="C38" s="17">
        <f t="shared" ref="C38" si="9">SUM(D38:V38)</f>
        <v>0</v>
      </c>
      <c r="D38" s="19">
        <f t="shared" ref="D38:V38" si="10">SUM(D33:D37)</f>
        <v>0</v>
      </c>
      <c r="E38" s="19">
        <f t="shared" si="10"/>
        <v>0</v>
      </c>
      <c r="F38" s="19">
        <f t="shared" si="10"/>
        <v>0</v>
      </c>
      <c r="G38" s="19">
        <f t="shared" si="10"/>
        <v>0</v>
      </c>
      <c r="H38" s="19">
        <f t="shared" si="10"/>
        <v>0</v>
      </c>
      <c r="I38" s="19">
        <f t="shared" si="10"/>
        <v>0</v>
      </c>
      <c r="J38" s="19">
        <f t="shared" si="10"/>
        <v>0</v>
      </c>
      <c r="K38" s="19">
        <f t="shared" si="10"/>
        <v>0</v>
      </c>
      <c r="L38" s="19">
        <f t="shared" si="10"/>
        <v>0</v>
      </c>
      <c r="M38" s="19">
        <f t="shared" si="10"/>
        <v>0</v>
      </c>
      <c r="N38" s="19">
        <f t="shared" si="10"/>
        <v>0</v>
      </c>
      <c r="O38" s="19">
        <f t="shared" si="10"/>
        <v>0</v>
      </c>
      <c r="P38" s="19">
        <f t="shared" si="10"/>
        <v>0</v>
      </c>
      <c r="Q38" s="19">
        <f t="shared" si="10"/>
        <v>0</v>
      </c>
      <c r="R38" s="19">
        <f t="shared" si="10"/>
        <v>0</v>
      </c>
      <c r="S38" s="19">
        <f t="shared" si="10"/>
        <v>0</v>
      </c>
      <c r="T38" s="19">
        <f t="shared" si="10"/>
        <v>0</v>
      </c>
      <c r="U38" s="19">
        <f t="shared" si="10"/>
        <v>0</v>
      </c>
      <c r="V38" s="19">
        <f t="shared" si="10"/>
        <v>0</v>
      </c>
    </row>
    <row r="39" spans="1:22" x14ac:dyDescent="0.25">
      <c r="A39" s="8"/>
      <c r="B39" s="116" t="s">
        <v>23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</row>
    <row r="40" spans="1:22" ht="30" x14ac:dyDescent="0.25">
      <c r="A40" s="8">
        <v>22</v>
      </c>
      <c r="B40" s="21" t="s">
        <v>24</v>
      </c>
      <c r="C40" s="17">
        <f t="shared" ref="C40:C47" si="11">SUM(D40:V40)</f>
        <v>20</v>
      </c>
      <c r="D40" s="17">
        <v>1</v>
      </c>
      <c r="E40" s="17">
        <v>1</v>
      </c>
      <c r="F40" s="17">
        <v>0</v>
      </c>
      <c r="G40" s="17">
        <v>0</v>
      </c>
      <c r="H40" s="17">
        <v>4</v>
      </c>
      <c r="I40" s="17">
        <v>0</v>
      </c>
      <c r="J40" s="17">
        <v>0</v>
      </c>
      <c r="K40" s="17">
        <v>0</v>
      </c>
      <c r="L40" s="17">
        <v>3</v>
      </c>
      <c r="M40" s="17">
        <v>0</v>
      </c>
      <c r="N40" s="17">
        <v>1</v>
      </c>
      <c r="O40" s="17">
        <v>0</v>
      </c>
      <c r="P40" s="17">
        <v>6</v>
      </c>
      <c r="Q40" s="17">
        <v>2</v>
      </c>
      <c r="R40" s="17">
        <v>0</v>
      </c>
      <c r="S40" s="17">
        <v>1</v>
      </c>
      <c r="T40" s="17">
        <v>0</v>
      </c>
      <c r="U40" s="17">
        <v>1</v>
      </c>
      <c r="V40" s="17">
        <v>0</v>
      </c>
    </row>
    <row r="41" spans="1:22" ht="45" x14ac:dyDescent="0.25">
      <c r="A41" s="8">
        <v>23</v>
      </c>
      <c r="B41" s="21" t="s">
        <v>45</v>
      </c>
      <c r="C41" s="17">
        <f t="shared" si="11"/>
        <v>4005</v>
      </c>
      <c r="D41" s="17">
        <v>464</v>
      </c>
      <c r="E41" s="17">
        <v>297</v>
      </c>
      <c r="F41" s="17">
        <v>156</v>
      </c>
      <c r="G41" s="17">
        <v>93</v>
      </c>
      <c r="H41" s="17">
        <v>69</v>
      </c>
      <c r="I41" s="17">
        <v>39</v>
      </c>
      <c r="J41" s="17">
        <v>153</v>
      </c>
      <c r="K41" s="17">
        <v>409</v>
      </c>
      <c r="L41" s="17">
        <v>535</v>
      </c>
      <c r="M41" s="17">
        <v>79</v>
      </c>
      <c r="N41" s="17">
        <v>134</v>
      </c>
      <c r="O41" s="17">
        <v>24</v>
      </c>
      <c r="P41" s="17">
        <v>771</v>
      </c>
      <c r="Q41" s="17">
        <v>168</v>
      </c>
      <c r="R41" s="17">
        <v>464</v>
      </c>
      <c r="S41" s="17">
        <v>61</v>
      </c>
      <c r="T41" s="17">
        <v>20</v>
      </c>
      <c r="U41" s="17">
        <v>35</v>
      </c>
      <c r="V41" s="17">
        <v>34</v>
      </c>
    </row>
    <row r="42" spans="1:22" ht="75" x14ac:dyDescent="0.25">
      <c r="A42" s="8">
        <v>24</v>
      </c>
      <c r="B42" s="21" t="s">
        <v>117</v>
      </c>
      <c r="C42" s="17">
        <f t="shared" si="11"/>
        <v>851</v>
      </c>
      <c r="D42" s="17">
        <v>101</v>
      </c>
      <c r="E42" s="17">
        <v>79</v>
      </c>
      <c r="F42" s="17">
        <v>234</v>
      </c>
      <c r="G42" s="17">
        <v>117</v>
      </c>
      <c r="H42" s="17">
        <v>0</v>
      </c>
      <c r="I42" s="17">
        <v>0</v>
      </c>
      <c r="J42" s="17">
        <v>32</v>
      </c>
      <c r="K42" s="17">
        <v>89</v>
      </c>
      <c r="L42" s="17">
        <v>24</v>
      </c>
      <c r="M42" s="17">
        <v>1</v>
      </c>
      <c r="N42" s="17">
        <v>29</v>
      </c>
      <c r="O42" s="17">
        <v>5</v>
      </c>
      <c r="P42" s="17">
        <v>44</v>
      </c>
      <c r="Q42" s="17">
        <v>8</v>
      </c>
      <c r="R42" s="17">
        <v>75</v>
      </c>
      <c r="S42" s="17">
        <v>8</v>
      </c>
      <c r="T42" s="17">
        <v>0</v>
      </c>
      <c r="U42" s="17">
        <v>3</v>
      </c>
      <c r="V42" s="17">
        <v>2</v>
      </c>
    </row>
    <row r="43" spans="1:22" ht="90" x14ac:dyDescent="0.25">
      <c r="A43" s="8">
        <v>25</v>
      </c>
      <c r="B43" s="21" t="s">
        <v>118</v>
      </c>
      <c r="C43" s="17">
        <f t="shared" si="11"/>
        <v>854</v>
      </c>
      <c r="D43" s="17">
        <v>89</v>
      </c>
      <c r="E43" s="17">
        <v>29</v>
      </c>
      <c r="F43" s="17">
        <v>11</v>
      </c>
      <c r="G43" s="17">
        <v>11</v>
      </c>
      <c r="H43" s="17">
        <v>2</v>
      </c>
      <c r="I43" s="17">
        <v>2</v>
      </c>
      <c r="J43" s="17">
        <v>0</v>
      </c>
      <c r="K43" s="17">
        <v>315</v>
      </c>
      <c r="L43" s="17">
        <v>113</v>
      </c>
      <c r="M43" s="17">
        <v>57</v>
      </c>
      <c r="N43" s="17">
        <v>0</v>
      </c>
      <c r="O43" s="17">
        <v>12</v>
      </c>
      <c r="P43" s="17">
        <v>64</v>
      </c>
      <c r="Q43" s="17">
        <v>36</v>
      </c>
      <c r="R43" s="17">
        <v>36</v>
      </c>
      <c r="S43" s="17">
        <v>36</v>
      </c>
      <c r="T43" s="17">
        <v>13</v>
      </c>
      <c r="U43" s="17">
        <v>15</v>
      </c>
      <c r="V43" s="17">
        <v>13</v>
      </c>
    </row>
    <row r="44" spans="1:22" ht="60" x14ac:dyDescent="0.25">
      <c r="A44" s="8">
        <v>26</v>
      </c>
      <c r="B44" s="21" t="s">
        <v>173</v>
      </c>
      <c r="C44" s="17">
        <f t="shared" si="11"/>
        <v>2635</v>
      </c>
      <c r="D44" s="17">
        <v>502</v>
      </c>
      <c r="E44" s="17">
        <v>81</v>
      </c>
      <c r="F44" s="17">
        <v>7</v>
      </c>
      <c r="G44" s="17">
        <v>35</v>
      </c>
      <c r="H44" s="17">
        <v>47</v>
      </c>
      <c r="I44" s="17">
        <v>47</v>
      </c>
      <c r="J44" s="17">
        <v>151</v>
      </c>
      <c r="K44" s="17">
        <v>763</v>
      </c>
      <c r="L44" s="17">
        <v>215</v>
      </c>
      <c r="M44" s="17">
        <v>86</v>
      </c>
      <c r="N44" s="17">
        <v>72</v>
      </c>
      <c r="O44" s="17">
        <v>7</v>
      </c>
      <c r="P44" s="17">
        <v>213</v>
      </c>
      <c r="Q44" s="17">
        <v>99</v>
      </c>
      <c r="R44" s="17">
        <v>71</v>
      </c>
      <c r="S44" s="17">
        <v>67</v>
      </c>
      <c r="T44" s="17">
        <v>50</v>
      </c>
      <c r="U44" s="17">
        <v>40</v>
      </c>
      <c r="V44" s="17">
        <v>82</v>
      </c>
    </row>
    <row r="45" spans="1:22" ht="60" x14ac:dyDescent="0.25">
      <c r="A45" s="8">
        <v>27</v>
      </c>
      <c r="B45" s="21" t="s">
        <v>114</v>
      </c>
      <c r="C45" s="17">
        <f t="shared" si="11"/>
        <v>1284</v>
      </c>
      <c r="D45" s="17">
        <v>179</v>
      </c>
      <c r="E45" s="17">
        <v>45</v>
      </c>
      <c r="F45" s="17">
        <v>18</v>
      </c>
      <c r="G45" s="17">
        <v>12</v>
      </c>
      <c r="H45" s="17">
        <v>39</v>
      </c>
      <c r="I45" s="17">
        <v>34</v>
      </c>
      <c r="J45" s="17">
        <v>38</v>
      </c>
      <c r="K45" s="17">
        <v>158</v>
      </c>
      <c r="L45" s="17">
        <v>138</v>
      </c>
      <c r="M45" s="17">
        <v>94</v>
      </c>
      <c r="N45" s="17">
        <v>50</v>
      </c>
      <c r="O45" s="17">
        <v>13</v>
      </c>
      <c r="P45" s="17">
        <v>139</v>
      </c>
      <c r="Q45" s="17">
        <v>55</v>
      </c>
      <c r="R45" s="17">
        <v>110</v>
      </c>
      <c r="S45" s="17">
        <v>56</v>
      </c>
      <c r="T45" s="17">
        <v>30</v>
      </c>
      <c r="U45" s="17">
        <v>49</v>
      </c>
      <c r="V45" s="17">
        <v>27</v>
      </c>
    </row>
    <row r="46" spans="1:22" ht="105" x14ac:dyDescent="0.25">
      <c r="A46" s="8">
        <v>28</v>
      </c>
      <c r="B46" s="21" t="s">
        <v>115</v>
      </c>
      <c r="C46" s="17">
        <f t="shared" si="11"/>
        <v>4461</v>
      </c>
      <c r="D46" s="17">
        <v>978</v>
      </c>
      <c r="E46" s="17">
        <v>252</v>
      </c>
      <c r="F46" s="17">
        <v>0</v>
      </c>
      <c r="G46" s="17">
        <v>75</v>
      </c>
      <c r="H46" s="17">
        <v>99</v>
      </c>
      <c r="I46" s="17">
        <v>211</v>
      </c>
      <c r="J46" s="17">
        <v>240</v>
      </c>
      <c r="K46" s="17">
        <v>776</v>
      </c>
      <c r="L46" s="17">
        <v>529</v>
      </c>
      <c r="M46" s="17">
        <v>184</v>
      </c>
      <c r="N46" s="17">
        <v>220</v>
      </c>
      <c r="O46" s="17">
        <v>0</v>
      </c>
      <c r="P46" s="17">
        <v>130</v>
      </c>
      <c r="Q46" s="17">
        <v>394</v>
      </c>
      <c r="R46" s="17">
        <v>67</v>
      </c>
      <c r="S46" s="17">
        <v>137</v>
      </c>
      <c r="T46" s="17">
        <v>24</v>
      </c>
      <c r="U46" s="17">
        <v>38</v>
      </c>
      <c r="V46" s="17">
        <v>107</v>
      </c>
    </row>
    <row r="47" spans="1:22" ht="90" x14ac:dyDescent="0.25">
      <c r="A47" s="8">
        <v>29</v>
      </c>
      <c r="B47" s="21" t="s">
        <v>116</v>
      </c>
      <c r="C47" s="17">
        <f t="shared" si="11"/>
        <v>955</v>
      </c>
      <c r="D47" s="17">
        <v>406</v>
      </c>
      <c r="E47" s="17">
        <v>10</v>
      </c>
      <c r="F47" s="17">
        <v>2</v>
      </c>
      <c r="G47" s="17">
        <v>1</v>
      </c>
      <c r="H47" s="17">
        <v>4</v>
      </c>
      <c r="I47" s="17">
        <v>11</v>
      </c>
      <c r="J47" s="17">
        <v>60</v>
      </c>
      <c r="K47" s="17">
        <v>230</v>
      </c>
      <c r="L47" s="17">
        <v>5</v>
      </c>
      <c r="M47" s="17">
        <v>10</v>
      </c>
      <c r="N47" s="17">
        <v>16</v>
      </c>
      <c r="O47" s="17">
        <v>0</v>
      </c>
      <c r="P47" s="17">
        <v>72</v>
      </c>
      <c r="Q47" s="17">
        <v>5</v>
      </c>
      <c r="R47" s="17">
        <v>86</v>
      </c>
      <c r="S47" s="17">
        <v>21</v>
      </c>
      <c r="T47" s="17">
        <v>9</v>
      </c>
      <c r="U47" s="17">
        <v>0</v>
      </c>
      <c r="V47" s="17">
        <v>7</v>
      </c>
    </row>
    <row r="48" spans="1:22" s="15" customFormat="1" x14ac:dyDescent="0.25">
      <c r="A48" s="91">
        <v>8</v>
      </c>
      <c r="B48" s="51" t="s">
        <v>27</v>
      </c>
      <c r="C48" s="17">
        <f t="shared" ref="C48" si="12">SUM(D48:V48)</f>
        <v>15065</v>
      </c>
      <c r="D48" s="20">
        <f t="shared" ref="D48:V48" si="13">SUM(D40:D47)</f>
        <v>2720</v>
      </c>
      <c r="E48" s="20">
        <f t="shared" si="13"/>
        <v>794</v>
      </c>
      <c r="F48" s="20">
        <f t="shared" si="13"/>
        <v>428</v>
      </c>
      <c r="G48" s="20">
        <f t="shared" si="13"/>
        <v>344</v>
      </c>
      <c r="H48" s="20">
        <f t="shared" si="13"/>
        <v>264</v>
      </c>
      <c r="I48" s="20">
        <f t="shared" si="13"/>
        <v>344</v>
      </c>
      <c r="J48" s="20">
        <f t="shared" si="13"/>
        <v>674</v>
      </c>
      <c r="K48" s="20">
        <f t="shared" si="13"/>
        <v>2740</v>
      </c>
      <c r="L48" s="20">
        <f t="shared" si="13"/>
        <v>1562</v>
      </c>
      <c r="M48" s="20">
        <f t="shared" si="13"/>
        <v>511</v>
      </c>
      <c r="N48" s="20">
        <f t="shared" si="13"/>
        <v>522</v>
      </c>
      <c r="O48" s="20">
        <f t="shared" si="13"/>
        <v>61</v>
      </c>
      <c r="P48" s="20">
        <f t="shared" si="13"/>
        <v>1439</v>
      </c>
      <c r="Q48" s="20">
        <f t="shared" si="13"/>
        <v>767</v>
      </c>
      <c r="R48" s="20">
        <f t="shared" si="13"/>
        <v>909</v>
      </c>
      <c r="S48" s="20">
        <f t="shared" si="13"/>
        <v>387</v>
      </c>
      <c r="T48" s="20">
        <f t="shared" si="13"/>
        <v>146</v>
      </c>
      <c r="U48" s="20">
        <f t="shared" si="13"/>
        <v>181</v>
      </c>
      <c r="V48" s="20">
        <f t="shared" si="13"/>
        <v>272</v>
      </c>
    </row>
    <row r="49" spans="1:22" x14ac:dyDescent="0.25">
      <c r="A49" s="8"/>
      <c r="B49" s="116" t="s">
        <v>9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</row>
    <row r="50" spans="1:22" ht="30" x14ac:dyDescent="0.25">
      <c r="A50" s="8">
        <v>30</v>
      </c>
      <c r="B50" s="52" t="s">
        <v>37</v>
      </c>
      <c r="C50" s="17">
        <f>SUM(D50:V50)</f>
        <v>22</v>
      </c>
      <c r="D50" s="17">
        <v>3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7</v>
      </c>
      <c r="K50" s="17">
        <v>2</v>
      </c>
      <c r="L50" s="17">
        <v>0</v>
      </c>
      <c r="M50" s="17">
        <v>0</v>
      </c>
      <c r="N50" s="17">
        <v>0</v>
      </c>
      <c r="O50" s="17">
        <v>0</v>
      </c>
      <c r="P50" s="17">
        <v>4</v>
      </c>
      <c r="Q50" s="17">
        <v>0</v>
      </c>
      <c r="R50" s="17">
        <v>5</v>
      </c>
      <c r="S50" s="17">
        <v>1</v>
      </c>
      <c r="T50" s="17">
        <v>0</v>
      </c>
      <c r="U50" s="17">
        <v>0</v>
      </c>
      <c r="V50" s="17">
        <v>0</v>
      </c>
    </row>
    <row r="51" spans="1:22" ht="60" x14ac:dyDescent="0.25">
      <c r="A51" s="8">
        <v>31</v>
      </c>
      <c r="B51" s="21" t="s">
        <v>119</v>
      </c>
      <c r="C51" s="17">
        <f>SUM(D51:V51)</f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</row>
    <row r="52" spans="1:22" ht="0.75" hidden="1" customHeight="1" x14ac:dyDescent="0.25">
      <c r="A52" s="8">
        <v>30</v>
      </c>
      <c r="B52" s="21" t="s">
        <v>120</v>
      </c>
      <c r="C52" s="17">
        <f>SUM(D52:V52)</f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</row>
    <row r="53" spans="1:22" s="15" customFormat="1" x14ac:dyDescent="0.25">
      <c r="A53" s="91">
        <v>2</v>
      </c>
      <c r="B53" s="51" t="s">
        <v>27</v>
      </c>
      <c r="C53" s="17">
        <f t="shared" ref="C53" si="14">SUM(D53:V53)</f>
        <v>22</v>
      </c>
      <c r="D53" s="19">
        <f t="shared" ref="D53:V53" si="15">SUM(D50:D52)</f>
        <v>3</v>
      </c>
      <c r="E53" s="19">
        <f t="shared" si="15"/>
        <v>0</v>
      </c>
      <c r="F53" s="19">
        <f t="shared" si="15"/>
        <v>0</v>
      </c>
      <c r="G53" s="19">
        <f t="shared" si="15"/>
        <v>0</v>
      </c>
      <c r="H53" s="19">
        <f t="shared" si="15"/>
        <v>0</v>
      </c>
      <c r="I53" s="19">
        <f t="shared" si="15"/>
        <v>0</v>
      </c>
      <c r="J53" s="19">
        <f t="shared" si="15"/>
        <v>7</v>
      </c>
      <c r="K53" s="19">
        <f t="shared" si="15"/>
        <v>2</v>
      </c>
      <c r="L53" s="19">
        <f t="shared" si="15"/>
        <v>0</v>
      </c>
      <c r="M53" s="19">
        <f t="shared" si="15"/>
        <v>0</v>
      </c>
      <c r="N53" s="19">
        <f t="shared" si="15"/>
        <v>0</v>
      </c>
      <c r="O53" s="19">
        <f t="shared" si="15"/>
        <v>0</v>
      </c>
      <c r="P53" s="19">
        <f t="shared" si="15"/>
        <v>4</v>
      </c>
      <c r="Q53" s="19">
        <f t="shared" si="15"/>
        <v>0</v>
      </c>
      <c r="R53" s="19">
        <f t="shared" si="15"/>
        <v>5</v>
      </c>
      <c r="S53" s="19">
        <f t="shared" si="15"/>
        <v>1</v>
      </c>
      <c r="T53" s="19">
        <f t="shared" si="15"/>
        <v>0</v>
      </c>
      <c r="U53" s="19">
        <f t="shared" si="15"/>
        <v>0</v>
      </c>
      <c r="V53" s="19">
        <f t="shared" si="15"/>
        <v>0</v>
      </c>
    </row>
    <row r="54" spans="1:22" x14ac:dyDescent="0.25">
      <c r="A54" s="8"/>
      <c r="B54" s="116" t="s">
        <v>51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</row>
    <row r="55" spans="1:22" ht="60" x14ac:dyDescent="0.25">
      <c r="A55" s="8">
        <v>32</v>
      </c>
      <c r="B55" s="22" t="s">
        <v>121</v>
      </c>
      <c r="C55" s="17">
        <f>SUM(D55:V55)</f>
        <v>16081</v>
      </c>
      <c r="D55" s="17">
        <v>2224</v>
      </c>
      <c r="E55" s="17">
        <v>799</v>
      </c>
      <c r="F55" s="17">
        <v>357</v>
      </c>
      <c r="G55" s="17">
        <v>110</v>
      </c>
      <c r="H55" s="17">
        <v>346</v>
      </c>
      <c r="I55" s="17">
        <v>400</v>
      </c>
      <c r="J55" s="17">
        <v>1825</v>
      </c>
      <c r="K55" s="17">
        <v>2801</v>
      </c>
      <c r="L55" s="17">
        <v>1173</v>
      </c>
      <c r="M55" s="17">
        <v>275</v>
      </c>
      <c r="N55" s="17">
        <v>542</v>
      </c>
      <c r="O55" s="17">
        <v>196</v>
      </c>
      <c r="P55" s="17">
        <v>895</v>
      </c>
      <c r="Q55" s="17">
        <v>983</v>
      </c>
      <c r="R55" s="17">
        <v>787</v>
      </c>
      <c r="S55" s="17">
        <v>1465</v>
      </c>
      <c r="T55" s="17">
        <v>194</v>
      </c>
      <c r="U55" s="17">
        <v>537</v>
      </c>
      <c r="V55" s="17">
        <v>172</v>
      </c>
    </row>
    <row r="56" spans="1:22" ht="45" x14ac:dyDescent="0.25">
      <c r="A56" s="8">
        <v>33</v>
      </c>
      <c r="B56" s="22" t="s">
        <v>122</v>
      </c>
      <c r="C56" s="17">
        <f>SUM(D56:V56)</f>
        <v>5711</v>
      </c>
      <c r="D56" s="17">
        <v>421</v>
      </c>
      <c r="E56" s="17">
        <v>552</v>
      </c>
      <c r="F56" s="17">
        <v>94</v>
      </c>
      <c r="G56" s="17">
        <v>37</v>
      </c>
      <c r="H56" s="17">
        <v>21</v>
      </c>
      <c r="I56" s="17">
        <v>15</v>
      </c>
      <c r="J56" s="17">
        <v>587</v>
      </c>
      <c r="K56" s="17">
        <v>1035</v>
      </c>
      <c r="L56" s="17">
        <v>1024</v>
      </c>
      <c r="M56" s="17">
        <v>187</v>
      </c>
      <c r="N56" s="17">
        <v>73</v>
      </c>
      <c r="O56" s="17">
        <v>22</v>
      </c>
      <c r="P56" s="17">
        <v>295</v>
      </c>
      <c r="Q56" s="17">
        <v>490</v>
      </c>
      <c r="R56" s="17">
        <v>373</v>
      </c>
      <c r="S56" s="17">
        <v>410</v>
      </c>
      <c r="T56" s="17">
        <v>9</v>
      </c>
      <c r="U56" s="17">
        <v>40</v>
      </c>
      <c r="V56" s="17">
        <v>26</v>
      </c>
    </row>
    <row r="57" spans="1:22" ht="165" x14ac:dyDescent="0.25">
      <c r="A57" s="8">
        <v>34</v>
      </c>
      <c r="B57" s="14" t="s">
        <v>124</v>
      </c>
      <c r="C57" s="17">
        <f>SUM(D57:V57)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s="15" customFormat="1" x14ac:dyDescent="0.25">
      <c r="A58" s="91">
        <v>3</v>
      </c>
      <c r="B58" s="51" t="s">
        <v>27</v>
      </c>
      <c r="C58" s="17">
        <f t="shared" ref="C58" si="16">SUM(D58:V58)</f>
        <v>21792</v>
      </c>
      <c r="D58" s="20">
        <f t="shared" ref="D58:V58" si="17">SUM(D55:D57)</f>
        <v>2645</v>
      </c>
      <c r="E58" s="20">
        <f t="shared" si="17"/>
        <v>1351</v>
      </c>
      <c r="F58" s="20">
        <f t="shared" si="17"/>
        <v>451</v>
      </c>
      <c r="G58" s="20">
        <f t="shared" si="17"/>
        <v>147</v>
      </c>
      <c r="H58" s="20">
        <f t="shared" si="17"/>
        <v>367</v>
      </c>
      <c r="I58" s="20">
        <f t="shared" si="17"/>
        <v>415</v>
      </c>
      <c r="J58" s="20">
        <f t="shared" si="17"/>
        <v>2412</v>
      </c>
      <c r="K58" s="20">
        <f t="shared" si="17"/>
        <v>3836</v>
      </c>
      <c r="L58" s="20">
        <f t="shared" si="17"/>
        <v>2197</v>
      </c>
      <c r="M58" s="20">
        <f t="shared" si="17"/>
        <v>462</v>
      </c>
      <c r="N58" s="20">
        <f t="shared" si="17"/>
        <v>615</v>
      </c>
      <c r="O58" s="20">
        <f t="shared" si="17"/>
        <v>218</v>
      </c>
      <c r="P58" s="20">
        <f t="shared" si="17"/>
        <v>1190</v>
      </c>
      <c r="Q58" s="20">
        <f t="shared" si="17"/>
        <v>1473</v>
      </c>
      <c r="R58" s="20">
        <f t="shared" si="17"/>
        <v>1160</v>
      </c>
      <c r="S58" s="20">
        <f t="shared" si="17"/>
        <v>1875</v>
      </c>
      <c r="T58" s="20">
        <f t="shared" si="17"/>
        <v>203</v>
      </c>
      <c r="U58" s="20">
        <f t="shared" si="17"/>
        <v>577</v>
      </c>
      <c r="V58" s="20">
        <f t="shared" si="17"/>
        <v>198</v>
      </c>
    </row>
    <row r="59" spans="1:22" x14ac:dyDescent="0.25">
      <c r="A59" s="8"/>
      <c r="B59" s="116" t="s">
        <v>42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2" ht="45" x14ac:dyDescent="0.25">
      <c r="A60" s="8">
        <v>35</v>
      </c>
      <c r="B60" s="22" t="s">
        <v>123</v>
      </c>
      <c r="C60" s="17">
        <f>SUM(D60:V60)</f>
        <v>9</v>
      </c>
      <c r="D60" s="17">
        <v>0</v>
      </c>
      <c r="E60" s="17">
        <v>0</v>
      </c>
      <c r="F60" s="17">
        <v>0</v>
      </c>
      <c r="G60" s="17">
        <v>0</v>
      </c>
      <c r="H60" s="17">
        <v>3</v>
      </c>
      <c r="I60" s="17">
        <v>0</v>
      </c>
      <c r="J60" s="17">
        <v>1</v>
      </c>
      <c r="K60" s="17">
        <v>1</v>
      </c>
      <c r="L60" s="17">
        <v>0</v>
      </c>
      <c r="M60" s="17">
        <v>0</v>
      </c>
      <c r="N60" s="17">
        <v>2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7">
        <v>0</v>
      </c>
    </row>
    <row r="61" spans="1:22" s="15" customFormat="1" x14ac:dyDescent="0.25">
      <c r="A61" s="91">
        <v>1</v>
      </c>
      <c r="B61" s="51" t="s">
        <v>27</v>
      </c>
      <c r="C61" s="17">
        <f t="shared" ref="C61" si="18">SUM(D61:V61)</f>
        <v>9</v>
      </c>
      <c r="D61" s="19">
        <f t="shared" ref="D61:V61" si="19">SUM(D60)</f>
        <v>0</v>
      </c>
      <c r="E61" s="19">
        <f t="shared" si="19"/>
        <v>0</v>
      </c>
      <c r="F61" s="19">
        <f t="shared" si="19"/>
        <v>0</v>
      </c>
      <c r="G61" s="19">
        <f t="shared" si="19"/>
        <v>0</v>
      </c>
      <c r="H61" s="19">
        <f t="shared" si="19"/>
        <v>3</v>
      </c>
      <c r="I61" s="19">
        <f t="shared" si="19"/>
        <v>0</v>
      </c>
      <c r="J61" s="19">
        <f t="shared" si="19"/>
        <v>1</v>
      </c>
      <c r="K61" s="19">
        <f t="shared" si="19"/>
        <v>1</v>
      </c>
      <c r="L61" s="19">
        <f t="shared" si="19"/>
        <v>0</v>
      </c>
      <c r="M61" s="19">
        <f t="shared" si="19"/>
        <v>0</v>
      </c>
      <c r="N61" s="19">
        <f t="shared" si="19"/>
        <v>2</v>
      </c>
      <c r="O61" s="19">
        <f t="shared" si="19"/>
        <v>0</v>
      </c>
      <c r="P61" s="19">
        <f t="shared" si="19"/>
        <v>1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1</v>
      </c>
      <c r="U61" s="19">
        <f t="shared" si="19"/>
        <v>0</v>
      </c>
      <c r="V61" s="19">
        <f t="shared" si="19"/>
        <v>0</v>
      </c>
    </row>
    <row r="62" spans="1:22" x14ac:dyDescent="0.25">
      <c r="A62" s="8"/>
      <c r="B62" s="116" t="s">
        <v>25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</row>
    <row r="63" spans="1:22" ht="105" x14ac:dyDescent="0.25">
      <c r="A63" s="8">
        <v>36</v>
      </c>
      <c r="B63" s="22" t="s">
        <v>125</v>
      </c>
      <c r="C63" s="17">
        <f>SUM(D63:V63)</f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</row>
    <row r="64" spans="1:22" s="15" customFormat="1" x14ac:dyDescent="0.25">
      <c r="A64" s="91">
        <v>1</v>
      </c>
      <c r="B64" s="51" t="s">
        <v>27</v>
      </c>
      <c r="C64" s="89">
        <f t="shared" ref="C64:V64" si="20">SUM(C63:C63)</f>
        <v>0</v>
      </c>
      <c r="D64" s="89">
        <f t="shared" si="20"/>
        <v>0</v>
      </c>
      <c r="E64" s="89">
        <f t="shared" si="20"/>
        <v>0</v>
      </c>
      <c r="F64" s="89">
        <f t="shared" si="20"/>
        <v>0</v>
      </c>
      <c r="G64" s="89">
        <f t="shared" si="20"/>
        <v>0</v>
      </c>
      <c r="H64" s="89">
        <f t="shared" si="20"/>
        <v>0</v>
      </c>
      <c r="I64" s="89">
        <f t="shared" si="20"/>
        <v>0</v>
      </c>
      <c r="J64" s="89">
        <f t="shared" si="20"/>
        <v>0</v>
      </c>
      <c r="K64" s="89">
        <f t="shared" si="20"/>
        <v>0</v>
      </c>
      <c r="L64" s="89">
        <f t="shared" si="20"/>
        <v>0</v>
      </c>
      <c r="M64" s="89">
        <f t="shared" si="20"/>
        <v>0</v>
      </c>
      <c r="N64" s="89">
        <f t="shared" si="20"/>
        <v>0</v>
      </c>
      <c r="O64" s="89">
        <f t="shared" si="20"/>
        <v>0</v>
      </c>
      <c r="P64" s="89">
        <f t="shared" si="20"/>
        <v>0</v>
      </c>
      <c r="Q64" s="89">
        <f t="shared" si="20"/>
        <v>0</v>
      </c>
      <c r="R64" s="89">
        <f t="shared" si="20"/>
        <v>0</v>
      </c>
      <c r="S64" s="89">
        <f t="shared" si="20"/>
        <v>0</v>
      </c>
      <c r="T64" s="89">
        <f t="shared" si="20"/>
        <v>0</v>
      </c>
      <c r="U64" s="89">
        <f t="shared" si="20"/>
        <v>0</v>
      </c>
      <c r="V64" s="89">
        <f t="shared" si="20"/>
        <v>0</v>
      </c>
    </row>
    <row r="65" spans="1:22" s="15" customFormat="1" x14ac:dyDescent="0.25">
      <c r="A65" s="91"/>
      <c r="B65" s="51" t="s">
        <v>29</v>
      </c>
      <c r="C65" s="89">
        <f>C64+C61+C58+C53+C48+C38+C25+C22+C31</f>
        <v>38391</v>
      </c>
      <c r="D65" s="89">
        <f t="shared" ref="D65:V65" si="21">D64+D61+D58+D53+D48+D38+D25+D22+D31</f>
        <v>5472</v>
      </c>
      <c r="E65" s="89">
        <f t="shared" si="21"/>
        <v>2196</v>
      </c>
      <c r="F65" s="89">
        <f t="shared" si="21"/>
        <v>940</v>
      </c>
      <c r="G65" s="89">
        <f t="shared" si="21"/>
        <v>520</v>
      </c>
      <c r="H65" s="89">
        <f t="shared" si="21"/>
        <v>707</v>
      </c>
      <c r="I65" s="89">
        <f t="shared" si="21"/>
        <v>909</v>
      </c>
      <c r="J65" s="89">
        <f t="shared" si="21"/>
        <v>3137</v>
      </c>
      <c r="K65" s="89">
        <f t="shared" si="21"/>
        <v>6710</v>
      </c>
      <c r="L65" s="89">
        <f t="shared" si="21"/>
        <v>3874</v>
      </c>
      <c r="M65" s="89">
        <f t="shared" si="21"/>
        <v>1082</v>
      </c>
      <c r="N65" s="89">
        <f t="shared" si="21"/>
        <v>1174</v>
      </c>
      <c r="O65" s="89">
        <f t="shared" si="21"/>
        <v>397</v>
      </c>
      <c r="P65" s="89">
        <f t="shared" si="21"/>
        <v>2758</v>
      </c>
      <c r="Q65" s="89">
        <f t="shared" si="21"/>
        <v>2294</v>
      </c>
      <c r="R65" s="89">
        <f t="shared" si="21"/>
        <v>2082</v>
      </c>
      <c r="S65" s="89">
        <f t="shared" si="21"/>
        <v>2327</v>
      </c>
      <c r="T65" s="89">
        <f t="shared" si="21"/>
        <v>385</v>
      </c>
      <c r="U65" s="89">
        <f t="shared" si="21"/>
        <v>893</v>
      </c>
      <c r="V65" s="89">
        <f t="shared" si="21"/>
        <v>534</v>
      </c>
    </row>
    <row r="66" spans="1:22" x14ac:dyDescent="0.25">
      <c r="A66" s="8"/>
      <c r="B66" s="114" t="s">
        <v>4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7" spans="1:22" x14ac:dyDescent="0.25">
      <c r="A67" s="8"/>
      <c r="B67" s="124" t="s">
        <v>126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</row>
    <row r="68" spans="1:22" ht="75" x14ac:dyDescent="0.25">
      <c r="A68" s="8">
        <v>37</v>
      </c>
      <c r="B68" s="14" t="s">
        <v>128</v>
      </c>
      <c r="C68" s="17">
        <f t="shared" ref="C68:C80" si="22">SUM(D68:V68)</f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1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</row>
    <row r="69" spans="1:22" ht="90" x14ac:dyDescent="0.25">
      <c r="A69" s="8">
        <v>38</v>
      </c>
      <c r="B69" s="14" t="s">
        <v>21</v>
      </c>
      <c r="C69" s="17">
        <f t="shared" si="22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ht="30" x14ac:dyDescent="0.25">
      <c r="A70" s="8">
        <v>39</v>
      </c>
      <c r="B70" s="14" t="s">
        <v>129</v>
      </c>
      <c r="C70" s="17">
        <f t="shared" si="22"/>
        <v>87</v>
      </c>
      <c r="D70" s="17">
        <v>64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3</v>
      </c>
      <c r="K70" s="17">
        <v>9</v>
      </c>
      <c r="L70" s="17">
        <v>3</v>
      </c>
      <c r="M70" s="17">
        <v>0</v>
      </c>
      <c r="N70" s="17">
        <v>0</v>
      </c>
      <c r="O70" s="17">
        <v>0</v>
      </c>
      <c r="P70" s="17">
        <v>1</v>
      </c>
      <c r="Q70" s="17">
        <v>2</v>
      </c>
      <c r="R70" s="17">
        <v>4</v>
      </c>
      <c r="S70" s="17">
        <v>1</v>
      </c>
      <c r="T70" s="17">
        <v>0</v>
      </c>
      <c r="U70" s="17">
        <v>0</v>
      </c>
      <c r="V70" s="17">
        <v>0</v>
      </c>
    </row>
    <row r="71" spans="1:22" ht="90" x14ac:dyDescent="0.25">
      <c r="A71" s="8">
        <v>40</v>
      </c>
      <c r="B71" s="14" t="s">
        <v>130</v>
      </c>
      <c r="C71" s="17">
        <f t="shared" si="22"/>
        <v>290</v>
      </c>
      <c r="D71" s="17">
        <v>141</v>
      </c>
      <c r="E71" s="17">
        <v>2</v>
      </c>
      <c r="F71" s="17">
        <v>0</v>
      </c>
      <c r="G71" s="17">
        <v>0</v>
      </c>
      <c r="H71" s="17">
        <v>0</v>
      </c>
      <c r="I71" s="17">
        <v>0</v>
      </c>
      <c r="J71" s="17">
        <v>6</v>
      </c>
      <c r="K71" s="17">
        <v>35</v>
      </c>
      <c r="L71" s="17">
        <v>1</v>
      </c>
      <c r="M71" s="17">
        <v>0</v>
      </c>
      <c r="N71" s="17">
        <v>0</v>
      </c>
      <c r="O71" s="17">
        <v>5</v>
      </c>
      <c r="P71" s="17">
        <v>23</v>
      </c>
      <c r="Q71" s="17">
        <v>0</v>
      </c>
      <c r="R71" s="17">
        <v>77</v>
      </c>
      <c r="S71" s="17">
        <v>0</v>
      </c>
      <c r="T71" s="17">
        <v>0</v>
      </c>
      <c r="U71" s="17">
        <v>0</v>
      </c>
      <c r="V71" s="17">
        <v>0</v>
      </c>
    </row>
    <row r="72" spans="1:22" ht="30" x14ac:dyDescent="0.25">
      <c r="A72" s="8">
        <v>41</v>
      </c>
      <c r="B72" s="14" t="s">
        <v>131</v>
      </c>
      <c r="C72" s="17">
        <f t="shared" si="22"/>
        <v>142</v>
      </c>
      <c r="D72" s="17">
        <v>55</v>
      </c>
      <c r="E72" s="17">
        <v>5</v>
      </c>
      <c r="F72" s="17">
        <v>0</v>
      </c>
      <c r="G72" s="17">
        <v>0</v>
      </c>
      <c r="H72" s="17">
        <v>0</v>
      </c>
      <c r="I72" s="17">
        <v>0</v>
      </c>
      <c r="J72" s="17">
        <v>13</v>
      </c>
      <c r="K72" s="17">
        <v>39</v>
      </c>
      <c r="L72" s="17">
        <v>2</v>
      </c>
      <c r="M72" s="17">
        <v>2</v>
      </c>
      <c r="N72" s="17">
        <v>0</v>
      </c>
      <c r="O72" s="17">
        <v>7</v>
      </c>
      <c r="P72" s="17">
        <v>11</v>
      </c>
      <c r="Q72" s="17">
        <v>0</v>
      </c>
      <c r="R72" s="17">
        <v>7</v>
      </c>
      <c r="S72" s="17">
        <v>0</v>
      </c>
      <c r="T72" s="17">
        <v>0</v>
      </c>
      <c r="U72" s="17">
        <v>1</v>
      </c>
      <c r="V72" s="17">
        <v>0</v>
      </c>
    </row>
    <row r="73" spans="1:22" ht="30" x14ac:dyDescent="0.25">
      <c r="A73" s="8">
        <v>42</v>
      </c>
      <c r="B73" s="14" t="s">
        <v>68</v>
      </c>
      <c r="C73" s="17">
        <f t="shared" si="22"/>
        <v>256</v>
      </c>
      <c r="D73" s="17">
        <v>80</v>
      </c>
      <c r="E73" s="17">
        <v>3</v>
      </c>
      <c r="F73" s="17">
        <v>0</v>
      </c>
      <c r="G73" s="17">
        <v>0</v>
      </c>
      <c r="H73" s="17">
        <v>0</v>
      </c>
      <c r="I73" s="17">
        <v>0</v>
      </c>
      <c r="J73" s="17">
        <v>17</v>
      </c>
      <c r="K73" s="17">
        <v>65</v>
      </c>
      <c r="L73" s="17">
        <v>6</v>
      </c>
      <c r="M73" s="17">
        <v>2</v>
      </c>
      <c r="N73" s="17">
        <v>0</v>
      </c>
      <c r="O73" s="17">
        <v>11</v>
      </c>
      <c r="P73" s="17">
        <v>28</v>
      </c>
      <c r="Q73" s="17">
        <v>0</v>
      </c>
      <c r="R73" s="17">
        <v>43</v>
      </c>
      <c r="S73" s="17">
        <v>0</v>
      </c>
      <c r="T73" s="17">
        <v>0</v>
      </c>
      <c r="U73" s="17">
        <v>1</v>
      </c>
      <c r="V73" s="17">
        <v>0</v>
      </c>
    </row>
    <row r="74" spans="1:22" ht="45" x14ac:dyDescent="0.25">
      <c r="A74" s="8">
        <v>43</v>
      </c>
      <c r="B74" s="14" t="s">
        <v>133</v>
      </c>
      <c r="C74" s="17">
        <f t="shared" si="22"/>
        <v>5</v>
      </c>
      <c r="D74" s="17">
        <v>1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1</v>
      </c>
      <c r="M74" s="17">
        <v>0</v>
      </c>
      <c r="N74" s="17">
        <v>0</v>
      </c>
      <c r="O74" s="17">
        <v>0</v>
      </c>
      <c r="P74" s="17">
        <v>3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45" x14ac:dyDescent="0.25">
      <c r="A75" s="8">
        <v>44</v>
      </c>
      <c r="B75" s="14" t="s">
        <v>134</v>
      </c>
      <c r="C75" s="17">
        <f t="shared" si="22"/>
        <v>6</v>
      </c>
      <c r="D75" s="17">
        <v>6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</row>
    <row r="76" spans="1:22" ht="45" x14ac:dyDescent="0.25">
      <c r="A76" s="8">
        <v>45</v>
      </c>
      <c r="B76" s="14" t="s">
        <v>135</v>
      </c>
      <c r="C76" s="17">
        <f t="shared" si="22"/>
        <v>362</v>
      </c>
      <c r="D76" s="17">
        <v>166</v>
      </c>
      <c r="E76" s="17">
        <v>2</v>
      </c>
      <c r="F76" s="17">
        <v>0</v>
      </c>
      <c r="G76" s="17">
        <v>0</v>
      </c>
      <c r="H76" s="17">
        <v>0</v>
      </c>
      <c r="I76" s="17">
        <v>0</v>
      </c>
      <c r="J76" s="17">
        <v>1</v>
      </c>
      <c r="K76" s="17">
        <v>14</v>
      </c>
      <c r="L76" s="17">
        <v>6</v>
      </c>
      <c r="M76" s="17">
        <v>2</v>
      </c>
      <c r="N76" s="17">
        <v>0</v>
      </c>
      <c r="O76" s="17">
        <v>2</v>
      </c>
      <c r="P76" s="17">
        <v>5</v>
      </c>
      <c r="Q76" s="17">
        <v>0</v>
      </c>
      <c r="R76" s="17">
        <v>164</v>
      </c>
      <c r="S76" s="17">
        <v>0</v>
      </c>
      <c r="T76" s="17">
        <v>0</v>
      </c>
      <c r="U76" s="17">
        <v>0</v>
      </c>
      <c r="V76" s="17">
        <v>0</v>
      </c>
    </row>
    <row r="77" spans="1:22" ht="60" x14ac:dyDescent="0.25">
      <c r="A77" s="8">
        <v>46</v>
      </c>
      <c r="B77" s="14" t="s">
        <v>10</v>
      </c>
      <c r="C77" s="17">
        <f t="shared" si="22"/>
        <v>10</v>
      </c>
      <c r="D77" s="17">
        <v>3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1</v>
      </c>
      <c r="K77" s="17">
        <v>3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3</v>
      </c>
      <c r="S77" s="17">
        <v>0</v>
      </c>
      <c r="T77" s="17">
        <v>0</v>
      </c>
      <c r="U77" s="17">
        <v>0</v>
      </c>
      <c r="V77" s="17">
        <v>0</v>
      </c>
    </row>
    <row r="78" spans="1:22" ht="30" x14ac:dyDescent="0.25">
      <c r="A78" s="8">
        <v>47</v>
      </c>
      <c r="B78" s="14" t="s">
        <v>136</v>
      </c>
      <c r="C78" s="17">
        <f t="shared" si="22"/>
        <v>61</v>
      </c>
      <c r="D78" s="17">
        <v>23</v>
      </c>
      <c r="E78" s="17">
        <v>0</v>
      </c>
      <c r="F78" s="17">
        <v>0</v>
      </c>
      <c r="G78" s="17">
        <v>0</v>
      </c>
      <c r="H78" s="17">
        <v>2</v>
      </c>
      <c r="I78" s="17">
        <v>0</v>
      </c>
      <c r="J78" s="17">
        <v>6</v>
      </c>
      <c r="K78" s="17">
        <v>5</v>
      </c>
      <c r="L78" s="17">
        <v>1</v>
      </c>
      <c r="M78" s="17">
        <v>0</v>
      </c>
      <c r="N78" s="17">
        <v>12</v>
      </c>
      <c r="O78" s="17">
        <v>0</v>
      </c>
      <c r="P78" s="17">
        <v>8</v>
      </c>
      <c r="Q78" s="17">
        <v>1</v>
      </c>
      <c r="R78" s="17">
        <v>3</v>
      </c>
      <c r="S78" s="17">
        <v>0</v>
      </c>
      <c r="T78" s="17">
        <v>0</v>
      </c>
      <c r="U78" s="17">
        <v>0</v>
      </c>
      <c r="V78" s="17">
        <v>0</v>
      </c>
    </row>
    <row r="79" spans="1:22" ht="30" x14ac:dyDescent="0.25">
      <c r="A79" s="8">
        <v>48</v>
      </c>
      <c r="B79" s="14" t="s">
        <v>19</v>
      </c>
      <c r="C79" s="17">
        <f t="shared" si="22"/>
        <v>75</v>
      </c>
      <c r="D79" s="17">
        <v>39</v>
      </c>
      <c r="E79" s="17">
        <v>5</v>
      </c>
      <c r="F79" s="17">
        <v>0</v>
      </c>
      <c r="G79" s="17">
        <v>0</v>
      </c>
      <c r="H79" s="17">
        <v>0</v>
      </c>
      <c r="I79" s="17">
        <v>0</v>
      </c>
      <c r="J79" s="17">
        <v>7</v>
      </c>
      <c r="K79" s="17">
        <v>14</v>
      </c>
      <c r="L79" s="17">
        <v>3</v>
      </c>
      <c r="M79" s="17">
        <v>0</v>
      </c>
      <c r="N79" s="17">
        <v>0</v>
      </c>
      <c r="O79" s="17">
        <v>0</v>
      </c>
      <c r="P79" s="17">
        <v>5</v>
      </c>
      <c r="Q79" s="17">
        <v>0</v>
      </c>
      <c r="R79" s="17">
        <v>1</v>
      </c>
      <c r="S79" s="17">
        <v>0</v>
      </c>
      <c r="T79" s="17">
        <v>0</v>
      </c>
      <c r="U79" s="17">
        <v>1</v>
      </c>
      <c r="V79" s="17">
        <v>0</v>
      </c>
    </row>
    <row r="80" spans="1:22" x14ac:dyDescent="0.25">
      <c r="A80" s="8">
        <v>49</v>
      </c>
      <c r="B80" s="14" t="s">
        <v>18</v>
      </c>
      <c r="C80" s="17">
        <f t="shared" si="22"/>
        <v>58</v>
      </c>
      <c r="D80" s="17">
        <v>11</v>
      </c>
      <c r="E80" s="17">
        <v>3</v>
      </c>
      <c r="F80" s="17">
        <v>0</v>
      </c>
      <c r="G80" s="17">
        <v>0</v>
      </c>
      <c r="H80" s="17">
        <v>0</v>
      </c>
      <c r="I80" s="17">
        <v>0</v>
      </c>
      <c r="J80" s="17">
        <v>9</v>
      </c>
      <c r="K80" s="17">
        <v>16</v>
      </c>
      <c r="L80" s="17">
        <v>0</v>
      </c>
      <c r="M80" s="17">
        <v>0</v>
      </c>
      <c r="N80" s="17">
        <v>0</v>
      </c>
      <c r="O80" s="17">
        <v>0</v>
      </c>
      <c r="P80" s="17">
        <v>8</v>
      </c>
      <c r="Q80" s="17">
        <v>0</v>
      </c>
      <c r="R80" s="17">
        <v>10</v>
      </c>
      <c r="S80" s="17">
        <v>0</v>
      </c>
      <c r="T80" s="17">
        <v>0</v>
      </c>
      <c r="U80" s="17">
        <v>1</v>
      </c>
      <c r="V80" s="17">
        <v>0</v>
      </c>
    </row>
    <row r="81" spans="1:22" s="15" customFormat="1" x14ac:dyDescent="0.25">
      <c r="A81" s="91">
        <v>13</v>
      </c>
      <c r="B81" s="67" t="s">
        <v>27</v>
      </c>
      <c r="C81" s="19">
        <f t="shared" ref="C81" si="23">SUM(D81:V81)</f>
        <v>1353</v>
      </c>
      <c r="D81" s="89">
        <f t="shared" ref="D81:V81" si="24">SUM(D68:D80)</f>
        <v>589</v>
      </c>
      <c r="E81" s="89">
        <f t="shared" si="24"/>
        <v>20</v>
      </c>
      <c r="F81" s="89">
        <f t="shared" si="24"/>
        <v>0</v>
      </c>
      <c r="G81" s="89">
        <f t="shared" si="24"/>
        <v>0</v>
      </c>
      <c r="H81" s="89">
        <f t="shared" si="24"/>
        <v>2</v>
      </c>
      <c r="I81" s="89">
        <f t="shared" si="24"/>
        <v>0</v>
      </c>
      <c r="J81" s="89">
        <f t="shared" si="24"/>
        <v>63</v>
      </c>
      <c r="K81" s="89">
        <f t="shared" si="24"/>
        <v>201</v>
      </c>
      <c r="L81" s="89">
        <f t="shared" si="24"/>
        <v>23</v>
      </c>
      <c r="M81" s="89">
        <f t="shared" si="24"/>
        <v>6</v>
      </c>
      <c r="N81" s="89">
        <f t="shared" si="24"/>
        <v>12</v>
      </c>
      <c r="O81" s="89">
        <f t="shared" si="24"/>
        <v>25</v>
      </c>
      <c r="P81" s="89">
        <f t="shared" si="24"/>
        <v>92</v>
      </c>
      <c r="Q81" s="89">
        <f t="shared" si="24"/>
        <v>3</v>
      </c>
      <c r="R81" s="89">
        <f t="shared" si="24"/>
        <v>312</v>
      </c>
      <c r="S81" s="89">
        <f t="shared" si="24"/>
        <v>1</v>
      </c>
      <c r="T81" s="89">
        <f t="shared" si="24"/>
        <v>0</v>
      </c>
      <c r="U81" s="89">
        <f t="shared" si="24"/>
        <v>4</v>
      </c>
      <c r="V81" s="89">
        <f t="shared" si="24"/>
        <v>0</v>
      </c>
    </row>
    <row r="82" spans="1:22" x14ac:dyDescent="0.25">
      <c r="A82" s="8"/>
      <c r="B82" s="116" t="s">
        <v>70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</row>
    <row r="83" spans="1:22" x14ac:dyDescent="0.25">
      <c r="A83" s="8">
        <v>50</v>
      </c>
      <c r="B83" s="21" t="s">
        <v>139</v>
      </c>
      <c r="C83" s="17">
        <f t="shared" ref="C83:C90" si="25">SUM(D83:V83)</f>
        <v>15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1</v>
      </c>
      <c r="M83" s="17">
        <v>0</v>
      </c>
      <c r="N83" s="17">
        <v>0</v>
      </c>
      <c r="O83" s="17">
        <v>0</v>
      </c>
      <c r="P83" s="17">
        <v>1</v>
      </c>
      <c r="Q83" s="17">
        <v>13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ht="30" x14ac:dyDescent="0.25">
      <c r="A84" s="8">
        <v>51</v>
      </c>
      <c r="B84" s="21" t="s">
        <v>140</v>
      </c>
      <c r="C84" s="17">
        <f t="shared" si="25"/>
        <v>5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2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3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45" x14ac:dyDescent="0.25">
      <c r="A85" s="8">
        <v>52</v>
      </c>
      <c r="B85" s="21" t="s">
        <v>76</v>
      </c>
      <c r="C85" s="17">
        <f t="shared" si="25"/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x14ac:dyDescent="0.25">
      <c r="A86" s="8">
        <v>53</v>
      </c>
      <c r="B86" s="21" t="s">
        <v>75</v>
      </c>
      <c r="C86" s="17">
        <f t="shared" si="25"/>
        <v>50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2</v>
      </c>
      <c r="K86" s="17">
        <v>7</v>
      </c>
      <c r="L86" s="17">
        <v>33</v>
      </c>
      <c r="M86" s="17">
        <v>1</v>
      </c>
      <c r="N86" s="17">
        <v>1</v>
      </c>
      <c r="O86" s="17">
        <v>0</v>
      </c>
      <c r="P86" s="17">
        <v>5</v>
      </c>
      <c r="Q86" s="17">
        <v>0</v>
      </c>
      <c r="R86" s="17">
        <v>1</v>
      </c>
      <c r="S86" s="17">
        <v>0</v>
      </c>
      <c r="T86" s="17">
        <v>0</v>
      </c>
      <c r="U86" s="17">
        <v>0</v>
      </c>
      <c r="V86" s="17">
        <v>0</v>
      </c>
    </row>
    <row r="87" spans="1:22" ht="75" x14ac:dyDescent="0.25">
      <c r="A87" s="8">
        <v>54</v>
      </c>
      <c r="B87" s="21" t="s">
        <v>74</v>
      </c>
      <c r="C87" s="17">
        <f t="shared" si="25"/>
        <v>6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1</v>
      </c>
      <c r="L87" s="17">
        <v>1</v>
      </c>
      <c r="M87" s="17">
        <v>0</v>
      </c>
      <c r="N87" s="17">
        <v>0</v>
      </c>
      <c r="O87" s="17">
        <v>0</v>
      </c>
      <c r="P87" s="17">
        <v>3</v>
      </c>
      <c r="Q87" s="17">
        <v>1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1:22" ht="75" x14ac:dyDescent="0.25">
      <c r="A88" s="8">
        <v>55</v>
      </c>
      <c r="B88" s="21" t="s">
        <v>73</v>
      </c>
      <c r="C88" s="17">
        <f t="shared" si="25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</row>
    <row r="89" spans="1:22" ht="90" x14ac:dyDescent="0.25">
      <c r="A89" s="8">
        <v>56</v>
      </c>
      <c r="B89" s="21" t="s">
        <v>141</v>
      </c>
      <c r="C89" s="17">
        <f t="shared" si="25"/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s="15" customFormat="1" x14ac:dyDescent="0.25">
      <c r="A90" s="91">
        <v>7</v>
      </c>
      <c r="B90" s="51" t="s">
        <v>27</v>
      </c>
      <c r="C90" s="19">
        <f t="shared" si="25"/>
        <v>76</v>
      </c>
      <c r="D90" s="19">
        <f>SUM(D83:D89)</f>
        <v>0</v>
      </c>
      <c r="E90" s="19">
        <f t="shared" ref="E90:V90" si="26">SUM(E83:E89)</f>
        <v>0</v>
      </c>
      <c r="F90" s="19">
        <f t="shared" si="26"/>
        <v>0</v>
      </c>
      <c r="G90" s="19">
        <f t="shared" si="26"/>
        <v>0</v>
      </c>
      <c r="H90" s="19">
        <f t="shared" si="26"/>
        <v>0</v>
      </c>
      <c r="I90" s="19">
        <f t="shared" si="26"/>
        <v>0</v>
      </c>
      <c r="J90" s="19">
        <f t="shared" si="26"/>
        <v>4</v>
      </c>
      <c r="K90" s="19">
        <f t="shared" si="26"/>
        <v>8</v>
      </c>
      <c r="L90" s="19">
        <f t="shared" si="26"/>
        <v>35</v>
      </c>
      <c r="M90" s="19">
        <f t="shared" si="26"/>
        <v>1</v>
      </c>
      <c r="N90" s="19">
        <f t="shared" si="26"/>
        <v>1</v>
      </c>
      <c r="O90" s="19">
        <f t="shared" si="26"/>
        <v>0</v>
      </c>
      <c r="P90" s="19">
        <f t="shared" si="26"/>
        <v>9</v>
      </c>
      <c r="Q90" s="19">
        <f t="shared" si="26"/>
        <v>17</v>
      </c>
      <c r="R90" s="19">
        <f t="shared" si="26"/>
        <v>1</v>
      </c>
      <c r="S90" s="19">
        <f t="shared" si="26"/>
        <v>0</v>
      </c>
      <c r="T90" s="19">
        <f t="shared" si="26"/>
        <v>0</v>
      </c>
      <c r="U90" s="19">
        <f t="shared" si="26"/>
        <v>0</v>
      </c>
      <c r="V90" s="19">
        <f t="shared" si="26"/>
        <v>0</v>
      </c>
    </row>
    <row r="91" spans="1:22" x14ac:dyDescent="0.25">
      <c r="A91" s="8"/>
      <c r="B91" s="116" t="s">
        <v>52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</row>
    <row r="92" spans="1:22" ht="60" x14ac:dyDescent="0.25">
      <c r="A92" s="8">
        <v>57</v>
      </c>
      <c r="B92" s="22" t="s">
        <v>53</v>
      </c>
      <c r="C92" s="17">
        <f>SUM(D92:V92)</f>
        <v>8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4</v>
      </c>
      <c r="J92" s="17">
        <v>0</v>
      </c>
      <c r="K92" s="17">
        <v>0</v>
      </c>
      <c r="L92" s="17">
        <v>1</v>
      </c>
      <c r="M92" s="17">
        <v>0</v>
      </c>
      <c r="N92" s="17">
        <v>0</v>
      </c>
      <c r="O92" s="17">
        <v>0</v>
      </c>
      <c r="P92" s="17">
        <v>1</v>
      </c>
      <c r="Q92" s="17">
        <v>0</v>
      </c>
      <c r="R92" s="17">
        <v>0</v>
      </c>
      <c r="S92" s="17">
        <v>0</v>
      </c>
      <c r="T92" s="17">
        <v>2</v>
      </c>
      <c r="U92" s="17">
        <v>0</v>
      </c>
      <c r="V92" s="17">
        <v>0</v>
      </c>
    </row>
    <row r="93" spans="1:22" s="15" customFormat="1" x14ac:dyDescent="0.25">
      <c r="A93" s="91">
        <v>1</v>
      </c>
      <c r="B93" s="51" t="s">
        <v>27</v>
      </c>
      <c r="C93" s="19">
        <f t="shared" ref="C93" si="27">SUM(C92)</f>
        <v>8</v>
      </c>
      <c r="D93" s="19">
        <f t="shared" ref="D93:V93" si="28">SUM(D92)</f>
        <v>0</v>
      </c>
      <c r="E93" s="19">
        <f t="shared" si="28"/>
        <v>0</v>
      </c>
      <c r="F93" s="19">
        <f t="shared" si="28"/>
        <v>0</v>
      </c>
      <c r="G93" s="19">
        <f t="shared" si="28"/>
        <v>0</v>
      </c>
      <c r="H93" s="19">
        <f t="shared" si="28"/>
        <v>0</v>
      </c>
      <c r="I93" s="19">
        <f t="shared" si="28"/>
        <v>4</v>
      </c>
      <c r="J93" s="19">
        <f t="shared" si="28"/>
        <v>0</v>
      </c>
      <c r="K93" s="19">
        <f t="shared" si="28"/>
        <v>0</v>
      </c>
      <c r="L93" s="19">
        <f t="shared" si="28"/>
        <v>1</v>
      </c>
      <c r="M93" s="19">
        <f t="shared" si="28"/>
        <v>0</v>
      </c>
      <c r="N93" s="19">
        <f t="shared" si="28"/>
        <v>0</v>
      </c>
      <c r="O93" s="19">
        <f t="shared" si="28"/>
        <v>0</v>
      </c>
      <c r="P93" s="19">
        <f t="shared" si="28"/>
        <v>1</v>
      </c>
      <c r="Q93" s="19">
        <f t="shared" si="28"/>
        <v>0</v>
      </c>
      <c r="R93" s="19">
        <f t="shared" si="28"/>
        <v>0</v>
      </c>
      <c r="S93" s="19">
        <f t="shared" si="28"/>
        <v>0</v>
      </c>
      <c r="T93" s="19">
        <f t="shared" si="28"/>
        <v>2</v>
      </c>
      <c r="U93" s="19">
        <f t="shared" si="28"/>
        <v>0</v>
      </c>
      <c r="V93" s="19">
        <f t="shared" si="28"/>
        <v>0</v>
      </c>
    </row>
    <row r="94" spans="1:22" s="15" customFormat="1" x14ac:dyDescent="0.25">
      <c r="A94" s="114" t="s">
        <v>64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</row>
    <row r="95" spans="1:22" s="15" customFormat="1" ht="135" x14ac:dyDescent="0.25">
      <c r="A95" s="8">
        <v>58</v>
      </c>
      <c r="B95" s="22" t="s">
        <v>142</v>
      </c>
      <c r="C95" s="17">
        <f>SUM(D95:V95)</f>
        <v>27</v>
      </c>
      <c r="D95" s="17">
        <v>2</v>
      </c>
      <c r="E95" s="17">
        <v>1</v>
      </c>
      <c r="F95" s="17">
        <v>1</v>
      </c>
      <c r="G95" s="17">
        <v>0</v>
      </c>
      <c r="H95" s="17">
        <v>1</v>
      </c>
      <c r="I95" s="17">
        <v>0</v>
      </c>
      <c r="J95" s="17">
        <v>0</v>
      </c>
      <c r="K95" s="17">
        <v>20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1</v>
      </c>
      <c r="T95" s="17">
        <v>0</v>
      </c>
      <c r="U95" s="17">
        <v>1</v>
      </c>
      <c r="V95" s="17">
        <v>0</v>
      </c>
    </row>
    <row r="96" spans="1:22" s="15" customFormat="1" ht="75" x14ac:dyDescent="0.25">
      <c r="A96" s="8">
        <v>59</v>
      </c>
      <c r="B96" s="22" t="s">
        <v>65</v>
      </c>
      <c r="C96" s="17">
        <f>SUM(D96:V96)</f>
        <v>38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1</v>
      </c>
      <c r="K96" s="17">
        <v>7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1</v>
      </c>
      <c r="T96" s="17">
        <v>8</v>
      </c>
      <c r="U96" s="17">
        <v>2</v>
      </c>
      <c r="V96" s="17">
        <v>19</v>
      </c>
    </row>
    <row r="97" spans="1:22" s="15" customFormat="1" x14ac:dyDescent="0.25">
      <c r="A97" s="91">
        <v>2</v>
      </c>
      <c r="B97" s="51" t="s">
        <v>27</v>
      </c>
      <c r="C97" s="19">
        <f t="shared" ref="C97" si="29">SUM(D97:V97)</f>
        <v>65</v>
      </c>
      <c r="D97" s="19">
        <f t="shared" ref="D97:V97" si="30">SUM(D95,D96)</f>
        <v>2</v>
      </c>
      <c r="E97" s="19">
        <f t="shared" si="30"/>
        <v>1</v>
      </c>
      <c r="F97" s="19">
        <f t="shared" si="30"/>
        <v>1</v>
      </c>
      <c r="G97" s="19">
        <f t="shared" si="30"/>
        <v>0</v>
      </c>
      <c r="H97" s="19">
        <f t="shared" si="30"/>
        <v>1</v>
      </c>
      <c r="I97" s="19">
        <f t="shared" si="30"/>
        <v>0</v>
      </c>
      <c r="J97" s="19">
        <f t="shared" si="30"/>
        <v>1</v>
      </c>
      <c r="K97" s="19">
        <f t="shared" si="30"/>
        <v>27</v>
      </c>
      <c r="L97" s="19">
        <f t="shared" si="30"/>
        <v>0</v>
      </c>
      <c r="M97" s="19">
        <f t="shared" si="30"/>
        <v>0</v>
      </c>
      <c r="N97" s="19">
        <f t="shared" si="30"/>
        <v>0</v>
      </c>
      <c r="O97" s="19">
        <f t="shared" si="30"/>
        <v>0</v>
      </c>
      <c r="P97" s="19">
        <f t="shared" si="30"/>
        <v>0</v>
      </c>
      <c r="Q97" s="19">
        <f t="shared" si="30"/>
        <v>0</v>
      </c>
      <c r="R97" s="19">
        <f t="shared" si="30"/>
        <v>0</v>
      </c>
      <c r="S97" s="19">
        <f t="shared" si="30"/>
        <v>2</v>
      </c>
      <c r="T97" s="19">
        <f t="shared" si="30"/>
        <v>8</v>
      </c>
      <c r="U97" s="19">
        <f t="shared" si="30"/>
        <v>3</v>
      </c>
      <c r="V97" s="19">
        <f t="shared" si="30"/>
        <v>19</v>
      </c>
    </row>
    <row r="98" spans="1:22" x14ac:dyDescent="0.25">
      <c r="A98" s="8"/>
      <c r="B98" s="116" t="s">
        <v>57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</row>
    <row r="99" spans="1:22" ht="30" x14ac:dyDescent="0.25">
      <c r="A99" s="8">
        <v>60</v>
      </c>
      <c r="B99" s="22" t="s">
        <v>143</v>
      </c>
      <c r="C99" s="30">
        <f>SUM(D99:V99)</f>
        <v>5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3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1</v>
      </c>
      <c r="S99" s="34">
        <v>0</v>
      </c>
      <c r="T99" s="34">
        <v>0</v>
      </c>
      <c r="U99" s="34">
        <v>1</v>
      </c>
      <c r="V99" s="34">
        <v>0</v>
      </c>
    </row>
    <row r="100" spans="1:22" s="15" customFormat="1" x14ac:dyDescent="0.25">
      <c r="A100" s="91">
        <v>1</v>
      </c>
      <c r="B100" s="51" t="s">
        <v>27</v>
      </c>
      <c r="C100" s="19">
        <f>SUM(C99)</f>
        <v>5</v>
      </c>
      <c r="D100" s="19">
        <f t="shared" ref="D100:V100" si="31">SUM(D99)</f>
        <v>0</v>
      </c>
      <c r="E100" s="19">
        <f t="shared" si="31"/>
        <v>0</v>
      </c>
      <c r="F100" s="19">
        <f t="shared" si="31"/>
        <v>0</v>
      </c>
      <c r="G100" s="19">
        <f t="shared" si="31"/>
        <v>0</v>
      </c>
      <c r="H100" s="19">
        <f t="shared" si="31"/>
        <v>0</v>
      </c>
      <c r="I100" s="19">
        <f t="shared" si="31"/>
        <v>0</v>
      </c>
      <c r="J100" s="19">
        <f t="shared" si="31"/>
        <v>3</v>
      </c>
      <c r="K100" s="19">
        <f t="shared" si="31"/>
        <v>0</v>
      </c>
      <c r="L100" s="19">
        <f t="shared" si="31"/>
        <v>0</v>
      </c>
      <c r="M100" s="19">
        <f t="shared" si="31"/>
        <v>0</v>
      </c>
      <c r="N100" s="19">
        <f t="shared" si="31"/>
        <v>0</v>
      </c>
      <c r="O100" s="19">
        <f t="shared" si="31"/>
        <v>0</v>
      </c>
      <c r="P100" s="19">
        <f t="shared" si="31"/>
        <v>0</v>
      </c>
      <c r="Q100" s="19">
        <f t="shared" si="31"/>
        <v>0</v>
      </c>
      <c r="R100" s="19">
        <f t="shared" si="31"/>
        <v>1</v>
      </c>
      <c r="S100" s="19">
        <f t="shared" si="31"/>
        <v>0</v>
      </c>
      <c r="T100" s="19">
        <f t="shared" si="31"/>
        <v>0</v>
      </c>
      <c r="U100" s="19">
        <f t="shared" si="31"/>
        <v>1</v>
      </c>
      <c r="V100" s="19">
        <f t="shared" si="31"/>
        <v>0</v>
      </c>
    </row>
    <row r="101" spans="1:22" s="15" customFormat="1" x14ac:dyDescent="0.25">
      <c r="A101" s="91"/>
      <c r="B101" s="51" t="s">
        <v>30</v>
      </c>
      <c r="C101" s="19">
        <f>C100+C97+C93+C90</f>
        <v>154</v>
      </c>
      <c r="D101" s="19">
        <f t="shared" ref="D101:V101" si="32">D100+D97+D93+D90</f>
        <v>2</v>
      </c>
      <c r="E101" s="19">
        <f t="shared" si="32"/>
        <v>1</v>
      </c>
      <c r="F101" s="19">
        <f t="shared" si="32"/>
        <v>1</v>
      </c>
      <c r="G101" s="19">
        <f t="shared" si="32"/>
        <v>0</v>
      </c>
      <c r="H101" s="19">
        <f t="shared" si="32"/>
        <v>1</v>
      </c>
      <c r="I101" s="19">
        <f t="shared" si="32"/>
        <v>4</v>
      </c>
      <c r="J101" s="19">
        <f t="shared" si="32"/>
        <v>8</v>
      </c>
      <c r="K101" s="19">
        <f t="shared" si="32"/>
        <v>35</v>
      </c>
      <c r="L101" s="19">
        <f t="shared" si="32"/>
        <v>36</v>
      </c>
      <c r="M101" s="19">
        <f t="shared" si="32"/>
        <v>1</v>
      </c>
      <c r="N101" s="19">
        <f t="shared" si="32"/>
        <v>1</v>
      </c>
      <c r="O101" s="19">
        <f t="shared" si="32"/>
        <v>0</v>
      </c>
      <c r="P101" s="19">
        <f t="shared" si="32"/>
        <v>10</v>
      </c>
      <c r="Q101" s="19">
        <f t="shared" si="32"/>
        <v>17</v>
      </c>
      <c r="R101" s="19">
        <f t="shared" si="32"/>
        <v>2</v>
      </c>
      <c r="S101" s="19">
        <f t="shared" si="32"/>
        <v>2</v>
      </c>
      <c r="T101" s="19">
        <f t="shared" si="32"/>
        <v>10</v>
      </c>
      <c r="U101" s="19">
        <f t="shared" si="32"/>
        <v>4</v>
      </c>
      <c r="V101" s="19">
        <f t="shared" si="32"/>
        <v>19</v>
      </c>
    </row>
    <row r="102" spans="1:22" x14ac:dyDescent="0.25">
      <c r="A102" s="8"/>
      <c r="B102" s="114" t="s">
        <v>5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</row>
    <row r="103" spans="1:22" x14ac:dyDescent="0.25">
      <c r="A103" s="8"/>
      <c r="B103" s="116" t="s">
        <v>8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</row>
    <row r="104" spans="1:22" ht="51" x14ac:dyDescent="0.25">
      <c r="A104" s="8">
        <v>61</v>
      </c>
      <c r="B104" s="68" t="s">
        <v>144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ht="51" x14ac:dyDescent="0.25">
      <c r="A105" s="8">
        <v>62</v>
      </c>
      <c r="B105" s="68" t="s">
        <v>145</v>
      </c>
      <c r="C105" s="34">
        <v>0</v>
      </c>
      <c r="D105" s="34">
        <v>0</v>
      </c>
      <c r="E105" s="1" t="s">
        <v>175</v>
      </c>
      <c r="F105" s="1" t="s">
        <v>175</v>
      </c>
      <c r="G105" s="1" t="s">
        <v>175</v>
      </c>
      <c r="H105" s="1" t="s">
        <v>175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 t="s">
        <v>175</v>
      </c>
      <c r="R105" s="1" t="s">
        <v>175</v>
      </c>
      <c r="S105" s="1" t="s">
        <v>175</v>
      </c>
      <c r="T105" s="1" t="s">
        <v>175</v>
      </c>
      <c r="U105" s="1" t="s">
        <v>175</v>
      </c>
      <c r="V105" s="1" t="s">
        <v>175</v>
      </c>
    </row>
    <row r="106" spans="1:22" ht="27.75" customHeight="1" x14ac:dyDescent="0.25">
      <c r="A106" s="8">
        <v>63</v>
      </c>
      <c r="B106" s="68" t="s">
        <v>146</v>
      </c>
      <c r="C106" s="34">
        <v>0</v>
      </c>
      <c r="D106" s="34">
        <v>0</v>
      </c>
      <c r="E106" s="1" t="s">
        <v>175</v>
      </c>
      <c r="F106" s="1" t="s">
        <v>175</v>
      </c>
      <c r="G106" s="1" t="s">
        <v>175</v>
      </c>
      <c r="H106" s="1" t="s">
        <v>175</v>
      </c>
      <c r="I106" s="1" t="s">
        <v>175</v>
      </c>
      <c r="J106" s="1" t="s">
        <v>175</v>
      </c>
      <c r="K106" s="1" t="s">
        <v>175</v>
      </c>
      <c r="L106" s="1" t="s">
        <v>175</v>
      </c>
      <c r="M106" s="1" t="s">
        <v>175</v>
      </c>
      <c r="N106" s="1" t="s">
        <v>175</v>
      </c>
      <c r="O106" s="1" t="s">
        <v>175</v>
      </c>
      <c r="P106" s="1" t="s">
        <v>175</v>
      </c>
      <c r="Q106" s="1" t="s">
        <v>175</v>
      </c>
      <c r="R106" s="1" t="s">
        <v>175</v>
      </c>
      <c r="S106" s="1" t="s">
        <v>175</v>
      </c>
      <c r="T106" s="1" t="s">
        <v>175</v>
      </c>
      <c r="U106" s="1" t="s">
        <v>175</v>
      </c>
      <c r="V106" s="1" t="s">
        <v>175</v>
      </c>
    </row>
    <row r="107" spans="1:22" ht="38.25" x14ac:dyDescent="0.25">
      <c r="A107" s="8">
        <v>64</v>
      </c>
      <c r="B107" s="68" t="s">
        <v>147</v>
      </c>
      <c r="C107" s="34">
        <v>0</v>
      </c>
      <c r="D107" s="34">
        <v>0</v>
      </c>
      <c r="E107" s="1" t="s">
        <v>175</v>
      </c>
      <c r="F107" s="1" t="s">
        <v>175</v>
      </c>
      <c r="G107" s="1" t="s">
        <v>175</v>
      </c>
      <c r="H107" s="1" t="s">
        <v>175</v>
      </c>
      <c r="I107" s="1" t="s">
        <v>175</v>
      </c>
      <c r="J107" s="1" t="s">
        <v>175</v>
      </c>
      <c r="K107" s="1" t="s">
        <v>175</v>
      </c>
      <c r="L107" s="1" t="s">
        <v>175</v>
      </c>
      <c r="M107" s="1" t="s">
        <v>175</v>
      </c>
      <c r="N107" s="1" t="s">
        <v>175</v>
      </c>
      <c r="O107" s="1" t="s">
        <v>175</v>
      </c>
      <c r="P107" s="1" t="s">
        <v>175</v>
      </c>
      <c r="Q107" s="1" t="s">
        <v>175</v>
      </c>
      <c r="R107" s="1" t="s">
        <v>175</v>
      </c>
      <c r="S107" s="1" t="s">
        <v>175</v>
      </c>
      <c r="T107" s="1" t="s">
        <v>175</v>
      </c>
      <c r="U107" s="1" t="s">
        <v>175</v>
      </c>
      <c r="V107" s="1" t="s">
        <v>175</v>
      </c>
    </row>
    <row r="108" spans="1:22" s="15" customFormat="1" x14ac:dyDescent="0.25">
      <c r="A108" s="91">
        <v>4</v>
      </c>
      <c r="B108" s="51" t="s">
        <v>27</v>
      </c>
      <c r="C108" s="19">
        <f t="shared" ref="C108:V108" si="33">SUM(C104:C107)</f>
        <v>0</v>
      </c>
      <c r="D108" s="19">
        <f t="shared" si="33"/>
        <v>0</v>
      </c>
      <c r="E108" s="19">
        <f t="shared" si="33"/>
        <v>0</v>
      </c>
      <c r="F108" s="19">
        <f t="shared" si="33"/>
        <v>0</v>
      </c>
      <c r="G108" s="19">
        <f t="shared" si="33"/>
        <v>0</v>
      </c>
      <c r="H108" s="19">
        <f t="shared" si="33"/>
        <v>0</v>
      </c>
      <c r="I108" s="19">
        <f t="shared" si="33"/>
        <v>0</v>
      </c>
      <c r="J108" s="19">
        <f t="shared" si="33"/>
        <v>0</v>
      </c>
      <c r="K108" s="19">
        <f t="shared" si="33"/>
        <v>0</v>
      </c>
      <c r="L108" s="19">
        <f t="shared" si="33"/>
        <v>0</v>
      </c>
      <c r="M108" s="19">
        <f t="shared" si="33"/>
        <v>0</v>
      </c>
      <c r="N108" s="19">
        <f t="shared" si="33"/>
        <v>0</v>
      </c>
      <c r="O108" s="19">
        <f t="shared" si="33"/>
        <v>0</v>
      </c>
      <c r="P108" s="19">
        <f t="shared" si="33"/>
        <v>0</v>
      </c>
      <c r="Q108" s="19">
        <f t="shared" si="33"/>
        <v>0</v>
      </c>
      <c r="R108" s="19">
        <f t="shared" si="33"/>
        <v>0</v>
      </c>
      <c r="S108" s="19">
        <f t="shared" si="33"/>
        <v>0</v>
      </c>
      <c r="T108" s="19">
        <f t="shared" si="33"/>
        <v>0</v>
      </c>
      <c r="U108" s="19">
        <f t="shared" si="33"/>
        <v>0</v>
      </c>
      <c r="V108" s="19">
        <f t="shared" si="33"/>
        <v>0</v>
      </c>
    </row>
    <row r="109" spans="1:22" x14ac:dyDescent="0.25">
      <c r="A109" s="6"/>
      <c r="B109" s="116" t="s">
        <v>22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</row>
    <row r="110" spans="1:22" ht="30" x14ac:dyDescent="0.25">
      <c r="A110" s="8">
        <v>65</v>
      </c>
      <c r="B110" s="21" t="s">
        <v>148</v>
      </c>
      <c r="C110" s="17">
        <f t="shared" ref="C110:C121" si="34">SUM(D110:V110)</f>
        <v>396</v>
      </c>
      <c r="D110" s="17">
        <v>63</v>
      </c>
      <c r="E110" s="17">
        <v>8</v>
      </c>
      <c r="F110" s="17">
        <v>9</v>
      </c>
      <c r="G110" s="17">
        <v>2</v>
      </c>
      <c r="H110" s="17">
        <v>1</v>
      </c>
      <c r="I110" s="17">
        <v>0</v>
      </c>
      <c r="J110" s="17">
        <v>21</v>
      </c>
      <c r="K110" s="17">
        <v>77</v>
      </c>
      <c r="L110" s="17">
        <v>30</v>
      </c>
      <c r="M110" s="17">
        <v>19</v>
      </c>
      <c r="N110" s="17">
        <v>1</v>
      </c>
      <c r="O110" s="17">
        <v>0</v>
      </c>
      <c r="P110" s="17">
        <v>44</v>
      </c>
      <c r="Q110" s="17">
        <v>23</v>
      </c>
      <c r="R110" s="17">
        <v>40</v>
      </c>
      <c r="S110" s="17">
        <v>32</v>
      </c>
      <c r="T110" s="17">
        <v>2</v>
      </c>
      <c r="U110" s="17">
        <v>14</v>
      </c>
      <c r="V110" s="17">
        <v>10</v>
      </c>
    </row>
    <row r="111" spans="1:22" ht="31.5" customHeight="1" x14ac:dyDescent="0.25">
      <c r="A111" s="8">
        <v>66</v>
      </c>
      <c r="B111" s="23" t="s">
        <v>149</v>
      </c>
      <c r="C111" s="17">
        <f t="shared" si="34"/>
        <v>308</v>
      </c>
      <c r="D111" s="17">
        <v>39</v>
      </c>
      <c r="E111" s="17">
        <v>4</v>
      </c>
      <c r="F111" s="17">
        <v>5</v>
      </c>
      <c r="G111" s="17">
        <v>1</v>
      </c>
      <c r="H111" s="17">
        <v>0</v>
      </c>
      <c r="I111" s="17">
        <v>0</v>
      </c>
      <c r="J111" s="17">
        <v>32</v>
      </c>
      <c r="K111" s="17">
        <v>53</v>
      </c>
      <c r="L111" s="17">
        <v>34</v>
      </c>
      <c r="M111" s="17">
        <v>4</v>
      </c>
      <c r="N111" s="17">
        <v>0</v>
      </c>
      <c r="O111" s="17">
        <v>0</v>
      </c>
      <c r="P111" s="17">
        <v>23</v>
      </c>
      <c r="Q111" s="17">
        <v>21</v>
      </c>
      <c r="R111" s="17">
        <v>50</v>
      </c>
      <c r="S111" s="17">
        <v>23</v>
      </c>
      <c r="T111" s="17">
        <v>3</v>
      </c>
      <c r="U111" s="17">
        <v>8</v>
      </c>
      <c r="V111" s="17">
        <v>8</v>
      </c>
    </row>
    <row r="112" spans="1:22" ht="31.5" customHeight="1" x14ac:dyDescent="0.25">
      <c r="A112" s="8">
        <v>67</v>
      </c>
      <c r="B112" s="23" t="s">
        <v>150</v>
      </c>
      <c r="C112" s="17">
        <f t="shared" si="34"/>
        <v>20</v>
      </c>
      <c r="D112" s="17">
        <v>6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1</v>
      </c>
      <c r="K112" s="17">
        <v>2</v>
      </c>
      <c r="L112" s="17">
        <v>1</v>
      </c>
      <c r="M112" s="17">
        <v>0</v>
      </c>
      <c r="N112" s="17">
        <v>0</v>
      </c>
      <c r="O112" s="17">
        <v>0</v>
      </c>
      <c r="P112" s="17">
        <v>0</v>
      </c>
      <c r="Q112" s="17">
        <v>5</v>
      </c>
      <c r="R112" s="17">
        <v>0</v>
      </c>
      <c r="S112" s="17">
        <v>0</v>
      </c>
      <c r="T112" s="17">
        <v>3</v>
      </c>
      <c r="U112" s="17">
        <v>2</v>
      </c>
      <c r="V112" s="17">
        <v>0</v>
      </c>
    </row>
    <row r="113" spans="1:22" ht="60" x14ac:dyDescent="0.25">
      <c r="A113" s="8">
        <v>68</v>
      </c>
      <c r="B113" s="21" t="s">
        <v>151</v>
      </c>
      <c r="C113" s="17">
        <f t="shared" si="34"/>
        <v>5</v>
      </c>
      <c r="D113" s="17">
        <v>0</v>
      </c>
      <c r="E113" s="17">
        <v>0</v>
      </c>
      <c r="F113" s="17">
        <v>3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1</v>
      </c>
      <c r="U113" s="17">
        <v>1</v>
      </c>
      <c r="V113" s="17">
        <v>0</v>
      </c>
    </row>
    <row r="114" spans="1:22" ht="90" x14ac:dyDescent="0.25">
      <c r="A114" s="8">
        <v>69</v>
      </c>
      <c r="B114" s="23" t="s">
        <v>152</v>
      </c>
      <c r="C114" s="17">
        <f t="shared" si="34"/>
        <v>417</v>
      </c>
      <c r="D114" s="17">
        <v>14</v>
      </c>
      <c r="E114" s="17">
        <v>0</v>
      </c>
      <c r="F114" s="17">
        <v>7</v>
      </c>
      <c r="G114" s="17">
        <v>1</v>
      </c>
      <c r="H114" s="17">
        <v>0</v>
      </c>
      <c r="I114" s="17">
        <v>0</v>
      </c>
      <c r="J114" s="17">
        <v>37</v>
      </c>
      <c r="K114" s="17">
        <v>118</v>
      </c>
      <c r="L114" s="17">
        <v>18</v>
      </c>
      <c r="M114" s="17">
        <v>12</v>
      </c>
      <c r="N114" s="17">
        <v>0</v>
      </c>
      <c r="O114" s="17">
        <v>0</v>
      </c>
      <c r="P114" s="17">
        <v>73</v>
      </c>
      <c r="Q114" s="17">
        <v>35</v>
      </c>
      <c r="R114" s="17">
        <v>68</v>
      </c>
      <c r="S114" s="17">
        <v>11</v>
      </c>
      <c r="T114" s="17">
        <v>10</v>
      </c>
      <c r="U114" s="17">
        <v>7</v>
      </c>
      <c r="V114" s="17">
        <v>6</v>
      </c>
    </row>
    <row r="115" spans="1:22" ht="60.75" customHeight="1" x14ac:dyDescent="0.25">
      <c r="A115" s="8">
        <v>70</v>
      </c>
      <c r="B115" s="23" t="s">
        <v>41</v>
      </c>
      <c r="C115" s="17">
        <f t="shared" si="34"/>
        <v>637</v>
      </c>
      <c r="D115" s="17">
        <v>35</v>
      </c>
      <c r="E115" s="17">
        <v>20</v>
      </c>
      <c r="F115" s="17">
        <v>24</v>
      </c>
      <c r="G115" s="17">
        <v>15</v>
      </c>
      <c r="H115" s="17">
        <v>4</v>
      </c>
      <c r="I115" s="17">
        <v>13</v>
      </c>
      <c r="J115" s="17">
        <v>20</v>
      </c>
      <c r="K115" s="17">
        <v>136</v>
      </c>
      <c r="L115" s="17">
        <v>70</v>
      </c>
      <c r="M115" s="17">
        <v>74</v>
      </c>
      <c r="N115" s="17">
        <v>9</v>
      </c>
      <c r="O115" s="17">
        <v>1</v>
      </c>
      <c r="P115" s="17">
        <v>42</v>
      </c>
      <c r="Q115" s="17">
        <v>14</v>
      </c>
      <c r="R115" s="17">
        <v>5</v>
      </c>
      <c r="S115" s="17">
        <v>48</v>
      </c>
      <c r="T115" s="17">
        <v>10</v>
      </c>
      <c r="U115" s="17">
        <v>59</v>
      </c>
      <c r="V115" s="17">
        <v>38</v>
      </c>
    </row>
    <row r="116" spans="1:22" ht="33" customHeight="1" x14ac:dyDescent="0.25">
      <c r="A116" s="8">
        <v>71</v>
      </c>
      <c r="B116" s="23" t="s">
        <v>153</v>
      </c>
      <c r="C116" s="17">
        <f t="shared" si="34"/>
        <v>236</v>
      </c>
      <c r="D116" s="17">
        <v>17</v>
      </c>
      <c r="E116" s="17">
        <v>6</v>
      </c>
      <c r="F116" s="17">
        <v>0</v>
      </c>
      <c r="G116" s="17">
        <v>0</v>
      </c>
      <c r="H116" s="17">
        <v>0</v>
      </c>
      <c r="I116" s="17">
        <v>0</v>
      </c>
      <c r="J116" s="17">
        <v>6</v>
      </c>
      <c r="K116" s="17">
        <v>32</v>
      </c>
      <c r="L116" s="17">
        <v>4</v>
      </c>
      <c r="M116" s="17">
        <v>2</v>
      </c>
      <c r="N116" s="17">
        <v>0</v>
      </c>
      <c r="O116" s="17">
        <v>0</v>
      </c>
      <c r="P116" s="17">
        <v>32</v>
      </c>
      <c r="Q116" s="17">
        <v>29</v>
      </c>
      <c r="R116" s="17">
        <v>0</v>
      </c>
      <c r="S116" s="17">
        <v>3</v>
      </c>
      <c r="T116" s="17">
        <v>14</v>
      </c>
      <c r="U116" s="17">
        <v>48</v>
      </c>
      <c r="V116" s="17">
        <v>43</v>
      </c>
    </row>
    <row r="117" spans="1:22" ht="30" x14ac:dyDescent="0.25">
      <c r="A117" s="8">
        <v>72</v>
      </c>
      <c r="B117" s="21" t="s">
        <v>154</v>
      </c>
      <c r="C117" s="17">
        <f t="shared" si="34"/>
        <v>113</v>
      </c>
      <c r="D117" s="17">
        <v>3</v>
      </c>
      <c r="E117" s="17">
        <v>2</v>
      </c>
      <c r="F117" s="17">
        <v>0</v>
      </c>
      <c r="G117" s="17">
        <v>0</v>
      </c>
      <c r="H117" s="17">
        <v>0</v>
      </c>
      <c r="I117" s="17">
        <v>0</v>
      </c>
      <c r="J117" s="17">
        <v>1</v>
      </c>
      <c r="K117" s="17">
        <v>10</v>
      </c>
      <c r="L117" s="17">
        <v>1</v>
      </c>
      <c r="M117" s="17">
        <v>9</v>
      </c>
      <c r="N117" s="17">
        <v>0</v>
      </c>
      <c r="O117" s="17">
        <v>0</v>
      </c>
      <c r="P117" s="17">
        <v>27</v>
      </c>
      <c r="Q117" s="17">
        <v>47</v>
      </c>
      <c r="R117" s="17">
        <v>2</v>
      </c>
      <c r="S117" s="17">
        <v>0</v>
      </c>
      <c r="T117" s="17">
        <v>3</v>
      </c>
      <c r="U117" s="17">
        <v>4</v>
      </c>
      <c r="V117" s="17">
        <v>4</v>
      </c>
    </row>
    <row r="118" spans="1:22" ht="120" x14ac:dyDescent="0.25">
      <c r="A118" s="8">
        <v>73</v>
      </c>
      <c r="B118" s="21" t="s">
        <v>155</v>
      </c>
      <c r="C118" s="17">
        <f t="shared" si="34"/>
        <v>104</v>
      </c>
      <c r="D118" s="17">
        <v>4</v>
      </c>
      <c r="E118" s="17">
        <v>15</v>
      </c>
      <c r="F118" s="17">
        <v>5</v>
      </c>
      <c r="G118" s="17">
        <v>6</v>
      </c>
      <c r="H118" s="17">
        <v>3</v>
      </c>
      <c r="I118" s="17">
        <v>0</v>
      </c>
      <c r="J118" s="17">
        <v>0</v>
      </c>
      <c r="K118" s="17">
        <v>8</v>
      </c>
      <c r="L118" s="17">
        <v>1</v>
      </c>
      <c r="M118" s="17">
        <v>8</v>
      </c>
      <c r="N118" s="17">
        <v>0</v>
      </c>
      <c r="O118" s="17">
        <v>0</v>
      </c>
      <c r="P118" s="17">
        <v>3</v>
      </c>
      <c r="Q118" s="17">
        <v>1</v>
      </c>
      <c r="R118" s="17">
        <v>0</v>
      </c>
      <c r="S118" s="17">
        <v>6</v>
      </c>
      <c r="T118" s="17">
        <v>2</v>
      </c>
      <c r="U118" s="17">
        <v>20</v>
      </c>
      <c r="V118" s="17">
        <v>22</v>
      </c>
    </row>
    <row r="119" spans="1:22" ht="45" x14ac:dyDescent="0.25">
      <c r="A119" s="8">
        <v>74</v>
      </c>
      <c r="B119" s="21" t="s">
        <v>156</v>
      </c>
      <c r="C119" s="17">
        <f t="shared" si="34"/>
        <v>14</v>
      </c>
      <c r="D119" s="17">
        <v>0</v>
      </c>
      <c r="E119" s="17">
        <v>0</v>
      </c>
      <c r="F119" s="17">
        <v>1</v>
      </c>
      <c r="G119" s="17">
        <v>0</v>
      </c>
      <c r="H119" s="17">
        <v>0</v>
      </c>
      <c r="I119" s="17">
        <v>0</v>
      </c>
      <c r="J119" s="17">
        <v>0</v>
      </c>
      <c r="K119" s="17">
        <v>2</v>
      </c>
      <c r="L119" s="17">
        <v>0</v>
      </c>
      <c r="M119" s="17">
        <v>7</v>
      </c>
      <c r="N119" s="17">
        <v>0</v>
      </c>
      <c r="O119" s="17">
        <v>0</v>
      </c>
      <c r="P119" s="17">
        <v>1</v>
      </c>
      <c r="Q119" s="17">
        <v>0</v>
      </c>
      <c r="R119" s="17">
        <v>1</v>
      </c>
      <c r="S119" s="17">
        <v>0</v>
      </c>
      <c r="T119" s="17">
        <v>0</v>
      </c>
      <c r="U119" s="17">
        <v>0</v>
      </c>
      <c r="V119" s="17">
        <v>2</v>
      </c>
    </row>
    <row r="120" spans="1:22" ht="30" x14ac:dyDescent="0.25">
      <c r="A120" s="8">
        <v>75</v>
      </c>
      <c r="B120" s="21" t="s">
        <v>50</v>
      </c>
      <c r="C120" s="17">
        <f t="shared" si="34"/>
        <v>313</v>
      </c>
      <c r="D120" s="17">
        <v>19</v>
      </c>
      <c r="E120" s="17">
        <v>4</v>
      </c>
      <c r="F120" s="17">
        <v>7</v>
      </c>
      <c r="G120" s="17">
        <v>1</v>
      </c>
      <c r="H120" s="17">
        <v>0</v>
      </c>
      <c r="I120" s="17">
        <v>0</v>
      </c>
      <c r="J120" s="17">
        <v>14</v>
      </c>
      <c r="K120" s="17">
        <v>34</v>
      </c>
      <c r="L120" s="17">
        <v>12</v>
      </c>
      <c r="M120" s="17">
        <v>29</v>
      </c>
      <c r="N120" s="17">
        <v>0</v>
      </c>
      <c r="O120" s="17">
        <v>0</v>
      </c>
      <c r="P120" s="17">
        <v>28</v>
      </c>
      <c r="Q120" s="17">
        <v>6</v>
      </c>
      <c r="R120" s="17">
        <v>6</v>
      </c>
      <c r="S120" s="17">
        <v>9</v>
      </c>
      <c r="T120" s="17">
        <v>19</v>
      </c>
      <c r="U120" s="17">
        <v>64</v>
      </c>
      <c r="V120" s="17">
        <v>61</v>
      </c>
    </row>
    <row r="121" spans="1:22" s="15" customFormat="1" x14ac:dyDescent="0.25">
      <c r="A121" s="91">
        <v>11</v>
      </c>
      <c r="B121" s="51" t="s">
        <v>27</v>
      </c>
      <c r="C121" s="17">
        <f t="shared" si="34"/>
        <v>2563</v>
      </c>
      <c r="D121" s="19">
        <f>SUM(D110:D120)</f>
        <v>200</v>
      </c>
      <c r="E121" s="19">
        <f t="shared" ref="E121:V121" si="35">SUM(E110:E120)</f>
        <v>59</v>
      </c>
      <c r="F121" s="19">
        <f t="shared" si="35"/>
        <v>61</v>
      </c>
      <c r="G121" s="19">
        <f t="shared" si="35"/>
        <v>26</v>
      </c>
      <c r="H121" s="19">
        <f t="shared" si="35"/>
        <v>8</v>
      </c>
      <c r="I121" s="19">
        <f t="shared" si="35"/>
        <v>13</v>
      </c>
      <c r="J121" s="19">
        <f t="shared" si="35"/>
        <v>132</v>
      </c>
      <c r="K121" s="19">
        <f t="shared" si="35"/>
        <v>472</v>
      </c>
      <c r="L121" s="19">
        <f t="shared" si="35"/>
        <v>171</v>
      </c>
      <c r="M121" s="19">
        <f t="shared" si="35"/>
        <v>164</v>
      </c>
      <c r="N121" s="19">
        <f t="shared" si="35"/>
        <v>10</v>
      </c>
      <c r="O121" s="19">
        <f t="shared" si="35"/>
        <v>1</v>
      </c>
      <c r="P121" s="19">
        <f t="shared" si="35"/>
        <v>273</v>
      </c>
      <c r="Q121" s="19">
        <f t="shared" si="35"/>
        <v>181</v>
      </c>
      <c r="R121" s="19">
        <f t="shared" si="35"/>
        <v>172</v>
      </c>
      <c r="S121" s="19">
        <f t="shared" si="35"/>
        <v>132</v>
      </c>
      <c r="T121" s="19">
        <f t="shared" si="35"/>
        <v>67</v>
      </c>
      <c r="U121" s="19">
        <f t="shared" si="35"/>
        <v>227</v>
      </c>
      <c r="V121" s="19">
        <f t="shared" si="35"/>
        <v>194</v>
      </c>
    </row>
    <row r="122" spans="1:22" s="15" customFormat="1" x14ac:dyDescent="0.25">
      <c r="A122" s="91"/>
      <c r="B122" s="51" t="s">
        <v>31</v>
      </c>
      <c r="C122" s="19">
        <f t="shared" ref="C122:V122" si="36">C121+C108</f>
        <v>2563</v>
      </c>
      <c r="D122" s="19">
        <f t="shared" si="36"/>
        <v>200</v>
      </c>
      <c r="E122" s="19">
        <f t="shared" si="36"/>
        <v>59</v>
      </c>
      <c r="F122" s="19">
        <f t="shared" si="36"/>
        <v>61</v>
      </c>
      <c r="G122" s="19">
        <f t="shared" si="36"/>
        <v>26</v>
      </c>
      <c r="H122" s="19">
        <f t="shared" si="36"/>
        <v>8</v>
      </c>
      <c r="I122" s="19">
        <f t="shared" si="36"/>
        <v>13</v>
      </c>
      <c r="J122" s="19">
        <f t="shared" si="36"/>
        <v>132</v>
      </c>
      <c r="K122" s="19">
        <f t="shared" si="36"/>
        <v>472</v>
      </c>
      <c r="L122" s="19">
        <f t="shared" si="36"/>
        <v>171</v>
      </c>
      <c r="M122" s="19">
        <f t="shared" si="36"/>
        <v>164</v>
      </c>
      <c r="N122" s="19">
        <f t="shared" si="36"/>
        <v>10</v>
      </c>
      <c r="O122" s="19">
        <f t="shared" si="36"/>
        <v>1</v>
      </c>
      <c r="P122" s="19">
        <f t="shared" si="36"/>
        <v>273</v>
      </c>
      <c r="Q122" s="19">
        <f t="shared" si="36"/>
        <v>181</v>
      </c>
      <c r="R122" s="19">
        <f t="shared" si="36"/>
        <v>172</v>
      </c>
      <c r="S122" s="19">
        <f t="shared" si="36"/>
        <v>132</v>
      </c>
      <c r="T122" s="19">
        <f t="shared" si="36"/>
        <v>67</v>
      </c>
      <c r="U122" s="19">
        <f t="shared" si="36"/>
        <v>227</v>
      </c>
      <c r="V122" s="19">
        <f t="shared" si="36"/>
        <v>194</v>
      </c>
    </row>
    <row r="123" spans="1:22" x14ac:dyDescent="0.25">
      <c r="A123" s="8"/>
      <c r="B123" s="114" t="s">
        <v>6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</row>
    <row r="124" spans="1:22" x14ac:dyDescent="0.25">
      <c r="A124" s="8"/>
      <c r="B124" s="114" t="s">
        <v>26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</row>
    <row r="125" spans="1:22" ht="30" x14ac:dyDescent="0.25">
      <c r="A125" s="8">
        <v>76</v>
      </c>
      <c r="B125" s="22" t="s">
        <v>43</v>
      </c>
      <c r="C125" s="17">
        <f t="shared" ref="C125:C161" si="37">SUM(D125:V125)</f>
        <v>0</v>
      </c>
      <c r="D125" s="17">
        <v>0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18.75" customHeight="1" x14ac:dyDescent="0.25">
      <c r="A126" s="8"/>
      <c r="B126" s="22" t="s">
        <v>157</v>
      </c>
      <c r="C126" s="17">
        <f t="shared" si="37"/>
        <v>0</v>
      </c>
      <c r="D126" s="17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45" x14ac:dyDescent="0.25">
      <c r="A127" s="8">
        <v>77</v>
      </c>
      <c r="B127" s="22" t="s">
        <v>67</v>
      </c>
      <c r="C127" s="17">
        <f t="shared" si="37"/>
        <v>2</v>
      </c>
      <c r="D127" s="17">
        <v>2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90" hidden="1" x14ac:dyDescent="0.25">
      <c r="A128" s="8"/>
      <c r="B128" s="22" t="s">
        <v>40</v>
      </c>
      <c r="C128" s="17">
        <f t="shared" si="37"/>
        <v>0</v>
      </c>
      <c r="D128" s="17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5" hidden="1" x14ac:dyDescent="0.25">
      <c r="A129" s="8"/>
      <c r="B129" s="22" t="s">
        <v>133</v>
      </c>
      <c r="C129" s="17">
        <f t="shared" si="37"/>
        <v>0</v>
      </c>
      <c r="D129" s="17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x14ac:dyDescent="0.25">
      <c r="A130" s="8">
        <v>78</v>
      </c>
      <c r="B130" s="22" t="s">
        <v>137</v>
      </c>
      <c r="C130" s="17">
        <f t="shared" si="37"/>
        <v>69</v>
      </c>
      <c r="D130" s="17">
        <v>69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x14ac:dyDescent="0.25">
      <c r="A131" s="8">
        <v>79</v>
      </c>
      <c r="B131" s="22" t="s">
        <v>132</v>
      </c>
      <c r="C131" s="17">
        <f t="shared" si="37"/>
        <v>1</v>
      </c>
      <c r="D131" s="17">
        <v>1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45" hidden="1" x14ac:dyDescent="0.25">
      <c r="A132" s="8"/>
      <c r="B132" s="22" t="s">
        <v>20</v>
      </c>
      <c r="C132" s="17">
        <f t="shared" si="37"/>
        <v>0</v>
      </c>
      <c r="D132" s="17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0" hidden="1" x14ac:dyDescent="0.25">
      <c r="A133" s="8"/>
      <c r="B133" s="22" t="s">
        <v>129</v>
      </c>
      <c r="C133" s="17">
        <f t="shared" si="37"/>
        <v>0</v>
      </c>
      <c r="D133" s="17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60" x14ac:dyDescent="0.25">
      <c r="A134" s="8">
        <v>80</v>
      </c>
      <c r="B134" s="22" t="s">
        <v>11</v>
      </c>
      <c r="C134" s="17">
        <f t="shared" si="37"/>
        <v>0</v>
      </c>
      <c r="D134" s="17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90" x14ac:dyDescent="0.25">
      <c r="A135" s="8">
        <v>81</v>
      </c>
      <c r="B135" s="22" t="s">
        <v>158</v>
      </c>
      <c r="C135" s="17">
        <f t="shared" si="37"/>
        <v>0</v>
      </c>
      <c r="D135" s="17">
        <v>0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37.5" customHeight="1" x14ac:dyDescent="0.25">
      <c r="A136" s="8"/>
      <c r="B136" s="22" t="s">
        <v>131</v>
      </c>
      <c r="C136" s="17">
        <f t="shared" si="37"/>
        <v>0</v>
      </c>
      <c r="D136" s="17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6.5" customHeight="1" x14ac:dyDescent="0.25">
      <c r="A137" s="8"/>
      <c r="B137" s="22" t="s">
        <v>159</v>
      </c>
      <c r="C137" s="17">
        <f t="shared" si="37"/>
        <v>0</v>
      </c>
      <c r="D137" s="17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60" x14ac:dyDescent="0.25">
      <c r="A138" s="8">
        <v>82</v>
      </c>
      <c r="B138" s="22" t="s">
        <v>127</v>
      </c>
      <c r="C138" s="17">
        <f t="shared" si="37"/>
        <v>43</v>
      </c>
      <c r="D138" s="17">
        <v>43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60" hidden="1" x14ac:dyDescent="0.25">
      <c r="A139" s="8"/>
      <c r="B139" s="22" t="s">
        <v>10</v>
      </c>
      <c r="C139" s="17">
        <f t="shared" si="37"/>
        <v>0</v>
      </c>
      <c r="D139" s="17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30" hidden="1" x14ac:dyDescent="0.25">
      <c r="A140" s="8"/>
      <c r="B140" s="22" t="s">
        <v>136</v>
      </c>
      <c r="C140" s="17">
        <f t="shared" si="37"/>
        <v>0</v>
      </c>
      <c r="D140" s="17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idden="1" x14ac:dyDescent="0.25">
      <c r="A141" s="8"/>
      <c r="B141" s="22" t="s">
        <v>18</v>
      </c>
      <c r="C141" s="17">
        <f t="shared" si="37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90" hidden="1" x14ac:dyDescent="0.25">
      <c r="A142" s="8"/>
      <c r="B142" s="22" t="s">
        <v>21</v>
      </c>
      <c r="C142" s="17">
        <f t="shared" si="37"/>
        <v>0</v>
      </c>
      <c r="D142" s="17">
        <v>0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30" hidden="1" x14ac:dyDescent="0.25">
      <c r="A143" s="8"/>
      <c r="B143" s="22" t="s">
        <v>19</v>
      </c>
      <c r="C143" s="17">
        <f t="shared" si="37"/>
        <v>0</v>
      </c>
      <c r="D143" s="17">
        <v>0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60" x14ac:dyDescent="0.25">
      <c r="A144" s="8">
        <v>83</v>
      </c>
      <c r="B144" s="22" t="s">
        <v>66</v>
      </c>
      <c r="C144" s="17">
        <f t="shared" si="37"/>
        <v>0</v>
      </c>
      <c r="D144" s="17"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45" x14ac:dyDescent="0.25">
      <c r="A145" s="8">
        <v>84</v>
      </c>
      <c r="B145" s="22" t="s">
        <v>36</v>
      </c>
      <c r="C145" s="17">
        <f t="shared" si="37"/>
        <v>17</v>
      </c>
      <c r="D145" s="17">
        <v>17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x14ac:dyDescent="0.25">
      <c r="A146" s="8">
        <v>85</v>
      </c>
      <c r="B146" s="22" t="s">
        <v>138</v>
      </c>
      <c r="C146" s="17">
        <f t="shared" si="37"/>
        <v>12</v>
      </c>
      <c r="D146" s="17">
        <v>12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45" x14ac:dyDescent="0.25">
      <c r="A147" s="8">
        <v>86</v>
      </c>
      <c r="B147" s="22" t="s">
        <v>15</v>
      </c>
      <c r="C147" s="17">
        <f t="shared" si="37"/>
        <v>0</v>
      </c>
      <c r="D147" s="17">
        <v>0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75" x14ac:dyDescent="0.25">
      <c r="A148" s="8">
        <v>87</v>
      </c>
      <c r="B148" s="22" t="s">
        <v>17</v>
      </c>
      <c r="C148" s="17">
        <f t="shared" si="37"/>
        <v>3</v>
      </c>
      <c r="D148" s="17">
        <v>3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104.25" customHeight="1" x14ac:dyDescent="0.25">
      <c r="A149" s="8">
        <v>88</v>
      </c>
      <c r="B149" s="14" t="s">
        <v>160</v>
      </c>
      <c r="C149" s="17">
        <f t="shared" si="37"/>
        <v>0</v>
      </c>
      <c r="D149" s="17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45" x14ac:dyDescent="0.25">
      <c r="A150" s="8">
        <v>89</v>
      </c>
      <c r="B150" s="22" t="s">
        <v>16</v>
      </c>
      <c r="C150" s="17">
        <f t="shared" si="37"/>
        <v>60</v>
      </c>
      <c r="D150" s="17">
        <v>60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5" x14ac:dyDescent="0.25">
      <c r="A151" s="8">
        <v>90</v>
      </c>
      <c r="B151" s="22" t="s">
        <v>161</v>
      </c>
      <c r="C151" s="17">
        <f t="shared" si="37"/>
        <v>11</v>
      </c>
      <c r="D151" s="17">
        <v>11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30" x14ac:dyDescent="0.25">
      <c r="A152" s="8">
        <v>91</v>
      </c>
      <c r="B152" s="22" t="s">
        <v>162</v>
      </c>
      <c r="C152" s="17">
        <f t="shared" si="37"/>
        <v>0</v>
      </c>
      <c r="D152" s="17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30" x14ac:dyDescent="0.25">
      <c r="A153" s="8">
        <v>92</v>
      </c>
      <c r="B153" s="22" t="s">
        <v>13</v>
      </c>
      <c r="C153" s="17">
        <f t="shared" si="37"/>
        <v>61</v>
      </c>
      <c r="D153" s="17">
        <v>61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8">
        <v>93</v>
      </c>
      <c r="B154" s="22" t="s">
        <v>163</v>
      </c>
      <c r="C154" s="17">
        <f t="shared" si="37"/>
        <v>7</v>
      </c>
      <c r="D154" s="17">
        <v>7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5" x14ac:dyDescent="0.25">
      <c r="A155" s="8">
        <v>94</v>
      </c>
      <c r="B155" s="22" t="s">
        <v>164</v>
      </c>
      <c r="C155" s="17">
        <f t="shared" si="37"/>
        <v>0</v>
      </c>
      <c r="D155" s="17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>
        <v>95</v>
      </c>
      <c r="B156" s="22" t="s">
        <v>165</v>
      </c>
      <c r="C156" s="17">
        <f t="shared" si="37"/>
        <v>1</v>
      </c>
      <c r="D156" s="17">
        <v>1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45" x14ac:dyDescent="0.25">
      <c r="A157" s="8">
        <v>96</v>
      </c>
      <c r="B157" s="22" t="s">
        <v>12</v>
      </c>
      <c r="C157" s="17">
        <f t="shared" si="37"/>
        <v>0</v>
      </c>
      <c r="D157" s="17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30" x14ac:dyDescent="0.25">
      <c r="A158" s="8">
        <v>97</v>
      </c>
      <c r="B158" s="22" t="s">
        <v>166</v>
      </c>
      <c r="C158" s="17">
        <f t="shared" si="37"/>
        <v>35</v>
      </c>
      <c r="D158" s="17">
        <v>35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45" x14ac:dyDescent="0.25">
      <c r="A159" s="8">
        <v>98</v>
      </c>
      <c r="B159" s="22" t="s">
        <v>35</v>
      </c>
      <c r="C159" s="17">
        <f t="shared" si="37"/>
        <v>3</v>
      </c>
      <c r="D159" s="17">
        <v>3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30" x14ac:dyDescent="0.25">
      <c r="A160" s="8">
        <v>99</v>
      </c>
      <c r="B160" s="22" t="s">
        <v>167</v>
      </c>
      <c r="C160" s="17">
        <f t="shared" si="37"/>
        <v>78</v>
      </c>
      <c r="D160" s="17">
        <v>78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s="15" customFormat="1" x14ac:dyDescent="0.25">
      <c r="A161" s="91">
        <v>24</v>
      </c>
      <c r="B161" s="51" t="s">
        <v>27</v>
      </c>
      <c r="C161" s="17">
        <f t="shared" si="37"/>
        <v>403</v>
      </c>
      <c r="D161" s="19">
        <f t="shared" ref="D161:V161" si="38">SUM(D125:D160)</f>
        <v>403</v>
      </c>
      <c r="E161" s="19">
        <f t="shared" si="38"/>
        <v>0</v>
      </c>
      <c r="F161" s="19">
        <f t="shared" si="38"/>
        <v>0</v>
      </c>
      <c r="G161" s="19">
        <f t="shared" si="38"/>
        <v>0</v>
      </c>
      <c r="H161" s="19">
        <f t="shared" si="38"/>
        <v>0</v>
      </c>
      <c r="I161" s="19">
        <f t="shared" si="38"/>
        <v>0</v>
      </c>
      <c r="J161" s="19">
        <f t="shared" si="38"/>
        <v>0</v>
      </c>
      <c r="K161" s="19">
        <f t="shared" si="38"/>
        <v>0</v>
      </c>
      <c r="L161" s="19">
        <f t="shared" si="38"/>
        <v>0</v>
      </c>
      <c r="M161" s="19">
        <f t="shared" si="38"/>
        <v>0</v>
      </c>
      <c r="N161" s="19">
        <f t="shared" si="38"/>
        <v>0</v>
      </c>
      <c r="O161" s="19">
        <f t="shared" si="38"/>
        <v>0</v>
      </c>
      <c r="P161" s="19">
        <f t="shared" si="38"/>
        <v>0</v>
      </c>
      <c r="Q161" s="19">
        <f t="shared" si="38"/>
        <v>0</v>
      </c>
      <c r="R161" s="19">
        <f t="shared" si="38"/>
        <v>0</v>
      </c>
      <c r="S161" s="19">
        <f t="shared" si="38"/>
        <v>0</v>
      </c>
      <c r="T161" s="19">
        <f t="shared" si="38"/>
        <v>0</v>
      </c>
      <c r="U161" s="19">
        <f t="shared" si="38"/>
        <v>0</v>
      </c>
      <c r="V161" s="19">
        <f t="shared" si="38"/>
        <v>0</v>
      </c>
    </row>
    <row r="162" spans="1:22" x14ac:dyDescent="0.25">
      <c r="A162" s="8"/>
      <c r="B162" s="114" t="s">
        <v>34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</row>
    <row r="163" spans="1:22" ht="75" x14ac:dyDescent="0.25">
      <c r="A163" s="8">
        <v>100</v>
      </c>
      <c r="B163" s="22" t="s">
        <v>168</v>
      </c>
      <c r="C163" s="17">
        <f>SUM(D163:V163)</f>
        <v>244</v>
      </c>
      <c r="D163" s="17">
        <v>244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>
        <v>101</v>
      </c>
      <c r="B164" s="22" t="s">
        <v>47</v>
      </c>
      <c r="C164" s="17">
        <f>SUM(D164:V164)</f>
        <v>58</v>
      </c>
      <c r="D164" s="17">
        <v>58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x14ac:dyDescent="0.25">
      <c r="A165" s="8">
        <v>102</v>
      </c>
      <c r="B165" s="22" t="s">
        <v>69</v>
      </c>
      <c r="C165" s="17">
        <f>SUM(D165:V165)</f>
        <v>0</v>
      </c>
      <c r="D165" s="17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s="15" customFormat="1" x14ac:dyDescent="0.25">
      <c r="A166" s="91">
        <v>3</v>
      </c>
      <c r="B166" s="51" t="s">
        <v>27</v>
      </c>
      <c r="C166" s="17">
        <f t="shared" ref="C166" si="39">SUM(D166:V166)</f>
        <v>302</v>
      </c>
      <c r="D166" s="19">
        <f t="shared" ref="D166:V166" si="40">SUM(D163:D165)</f>
        <v>302</v>
      </c>
      <c r="E166" s="19">
        <f t="shared" si="40"/>
        <v>0</v>
      </c>
      <c r="F166" s="19">
        <f t="shared" si="40"/>
        <v>0</v>
      </c>
      <c r="G166" s="19">
        <f t="shared" si="40"/>
        <v>0</v>
      </c>
      <c r="H166" s="19">
        <f t="shared" si="40"/>
        <v>0</v>
      </c>
      <c r="I166" s="19">
        <f t="shared" si="40"/>
        <v>0</v>
      </c>
      <c r="J166" s="19">
        <f t="shared" si="40"/>
        <v>0</v>
      </c>
      <c r="K166" s="19">
        <f t="shared" si="40"/>
        <v>0</v>
      </c>
      <c r="L166" s="19">
        <f t="shared" si="40"/>
        <v>0</v>
      </c>
      <c r="M166" s="19">
        <f t="shared" si="40"/>
        <v>0</v>
      </c>
      <c r="N166" s="19">
        <f t="shared" si="40"/>
        <v>0</v>
      </c>
      <c r="O166" s="19">
        <f t="shared" si="40"/>
        <v>0</v>
      </c>
      <c r="P166" s="19">
        <f t="shared" si="40"/>
        <v>0</v>
      </c>
      <c r="Q166" s="19">
        <f t="shared" si="40"/>
        <v>0</v>
      </c>
      <c r="R166" s="19">
        <f t="shared" si="40"/>
        <v>0</v>
      </c>
      <c r="S166" s="19">
        <f t="shared" si="40"/>
        <v>0</v>
      </c>
      <c r="T166" s="19">
        <f t="shared" si="40"/>
        <v>0</v>
      </c>
      <c r="U166" s="19">
        <f t="shared" si="40"/>
        <v>0</v>
      </c>
      <c r="V166" s="19">
        <f t="shared" si="40"/>
        <v>0</v>
      </c>
    </row>
    <row r="167" spans="1:22" x14ac:dyDescent="0.25">
      <c r="A167" s="8"/>
      <c r="B167" s="114" t="s">
        <v>38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</row>
    <row r="168" spans="1:22" ht="75" x14ac:dyDescent="0.25">
      <c r="A168" s="8">
        <v>103</v>
      </c>
      <c r="B168" s="22" t="s">
        <v>39</v>
      </c>
      <c r="C168" s="17">
        <f>SUM(D168:V168)</f>
        <v>14</v>
      </c>
      <c r="D168" s="17">
        <v>14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30" x14ac:dyDescent="0.25">
      <c r="A169" s="8">
        <v>104</v>
      </c>
      <c r="B169" s="22" t="s">
        <v>48</v>
      </c>
      <c r="C169" s="17">
        <f>SUM(D169:V169)</f>
        <v>0</v>
      </c>
      <c r="D169" s="17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75" x14ac:dyDescent="0.25">
      <c r="A170" s="8">
        <v>105</v>
      </c>
      <c r="B170" s="22" t="s">
        <v>49</v>
      </c>
      <c r="C170" s="17">
        <f>SUM(D170:V170)</f>
        <v>6</v>
      </c>
      <c r="D170" s="17">
        <v>6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s="15" customFormat="1" x14ac:dyDescent="0.25">
      <c r="A171" s="91">
        <v>3</v>
      </c>
      <c r="B171" s="51" t="s">
        <v>27</v>
      </c>
      <c r="C171" s="17">
        <f t="shared" ref="C171" si="41">SUM(D171:V171)</f>
        <v>20</v>
      </c>
      <c r="D171" s="19">
        <f t="shared" ref="D171:V171" si="42">SUM(D168:D170)</f>
        <v>20</v>
      </c>
      <c r="E171" s="19">
        <f t="shared" si="42"/>
        <v>0</v>
      </c>
      <c r="F171" s="19">
        <f t="shared" si="42"/>
        <v>0</v>
      </c>
      <c r="G171" s="19">
        <f t="shared" si="42"/>
        <v>0</v>
      </c>
      <c r="H171" s="19">
        <f t="shared" si="42"/>
        <v>0</v>
      </c>
      <c r="I171" s="19">
        <f t="shared" si="42"/>
        <v>0</v>
      </c>
      <c r="J171" s="19">
        <f t="shared" si="42"/>
        <v>0</v>
      </c>
      <c r="K171" s="19">
        <f t="shared" si="42"/>
        <v>0</v>
      </c>
      <c r="L171" s="19">
        <f t="shared" si="42"/>
        <v>0</v>
      </c>
      <c r="M171" s="19">
        <f t="shared" si="42"/>
        <v>0</v>
      </c>
      <c r="N171" s="19">
        <f t="shared" si="42"/>
        <v>0</v>
      </c>
      <c r="O171" s="19">
        <f t="shared" si="42"/>
        <v>0</v>
      </c>
      <c r="P171" s="19">
        <f t="shared" si="42"/>
        <v>0</v>
      </c>
      <c r="Q171" s="19">
        <f t="shared" si="42"/>
        <v>0</v>
      </c>
      <c r="R171" s="19">
        <f t="shared" si="42"/>
        <v>0</v>
      </c>
      <c r="S171" s="19">
        <f t="shared" si="42"/>
        <v>0</v>
      </c>
      <c r="T171" s="19">
        <f t="shared" si="42"/>
        <v>0</v>
      </c>
      <c r="U171" s="19">
        <f t="shared" si="42"/>
        <v>0</v>
      </c>
      <c r="V171" s="19">
        <f t="shared" si="42"/>
        <v>0</v>
      </c>
    </row>
    <row r="172" spans="1:22" x14ac:dyDescent="0.25">
      <c r="A172" s="8"/>
      <c r="B172" s="114" t="s">
        <v>56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</row>
    <row r="173" spans="1:22" ht="30" x14ac:dyDescent="0.25">
      <c r="A173" s="8">
        <v>106</v>
      </c>
      <c r="B173" s="9" t="s">
        <v>179</v>
      </c>
      <c r="C173" s="17">
        <v>0</v>
      </c>
      <c r="D173" s="1" t="s">
        <v>175</v>
      </c>
      <c r="E173" s="17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30" x14ac:dyDescent="0.25">
      <c r="A174" s="8">
        <v>107</v>
      </c>
      <c r="B174" s="9" t="s">
        <v>180</v>
      </c>
      <c r="C174" s="17">
        <v>0</v>
      </c>
      <c r="D174" s="1" t="s">
        <v>175</v>
      </c>
      <c r="E174" s="17">
        <v>0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45" x14ac:dyDescent="0.25">
      <c r="A175" s="8">
        <v>108</v>
      </c>
      <c r="B175" s="9" t="s">
        <v>72</v>
      </c>
      <c r="C175" s="17">
        <v>0</v>
      </c>
      <c r="D175" s="1" t="s">
        <v>175</v>
      </c>
      <c r="E175" s="17">
        <v>0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90" x14ac:dyDescent="0.25">
      <c r="A176" s="8">
        <v>109</v>
      </c>
      <c r="B176" s="9" t="s">
        <v>181</v>
      </c>
      <c r="C176" s="17">
        <v>0</v>
      </c>
      <c r="D176" s="1" t="s">
        <v>175</v>
      </c>
      <c r="E176" s="17">
        <v>0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91">
        <v>4</v>
      </c>
      <c r="B177" s="67" t="s">
        <v>27</v>
      </c>
      <c r="C177" s="17">
        <f t="shared" ref="C177" si="43">SUM(D177:V177)</f>
        <v>0</v>
      </c>
      <c r="D177" s="19">
        <f t="shared" ref="D177:V177" si="44">SUM(D173:D173)</f>
        <v>0</v>
      </c>
      <c r="E177" s="19">
        <f t="shared" si="44"/>
        <v>0</v>
      </c>
      <c r="F177" s="19">
        <f t="shared" si="44"/>
        <v>0</v>
      </c>
      <c r="G177" s="19">
        <f t="shared" si="44"/>
        <v>0</v>
      </c>
      <c r="H177" s="19">
        <f t="shared" si="44"/>
        <v>0</v>
      </c>
      <c r="I177" s="19">
        <f t="shared" si="44"/>
        <v>0</v>
      </c>
      <c r="J177" s="19">
        <f t="shared" si="44"/>
        <v>0</v>
      </c>
      <c r="K177" s="19">
        <f t="shared" si="44"/>
        <v>0</v>
      </c>
      <c r="L177" s="19">
        <f t="shared" si="44"/>
        <v>0</v>
      </c>
      <c r="M177" s="19">
        <f t="shared" si="44"/>
        <v>0</v>
      </c>
      <c r="N177" s="19">
        <f t="shared" si="44"/>
        <v>0</v>
      </c>
      <c r="O177" s="19">
        <f t="shared" si="44"/>
        <v>0</v>
      </c>
      <c r="P177" s="19">
        <f t="shared" si="44"/>
        <v>0</v>
      </c>
      <c r="Q177" s="19">
        <f t="shared" si="44"/>
        <v>0</v>
      </c>
      <c r="R177" s="19">
        <f t="shared" si="44"/>
        <v>0</v>
      </c>
      <c r="S177" s="19">
        <f t="shared" si="44"/>
        <v>0</v>
      </c>
      <c r="T177" s="19">
        <f t="shared" si="44"/>
        <v>0</v>
      </c>
      <c r="U177" s="19">
        <f t="shared" si="44"/>
        <v>0</v>
      </c>
      <c r="V177" s="19">
        <f t="shared" si="44"/>
        <v>0</v>
      </c>
    </row>
    <row r="178" spans="1:22" x14ac:dyDescent="0.25">
      <c r="A178" s="8"/>
      <c r="B178" s="114" t="s">
        <v>172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</row>
    <row r="179" spans="1:22" ht="45" x14ac:dyDescent="0.25">
      <c r="A179" s="8">
        <v>110</v>
      </c>
      <c r="B179" s="22" t="s">
        <v>71</v>
      </c>
      <c r="C179" s="1" t="s">
        <v>63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34">
        <v>0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s="15" customFormat="1" x14ac:dyDescent="0.25">
      <c r="A180" s="91">
        <v>1</v>
      </c>
      <c r="B180" s="51" t="s">
        <v>27</v>
      </c>
      <c r="C180" s="17">
        <f t="shared" ref="C180" si="45">SUM(D180:V180)</f>
        <v>0</v>
      </c>
      <c r="D180" s="19">
        <f t="shared" ref="D180:V180" si="46">SUM(D179:D179)</f>
        <v>0</v>
      </c>
      <c r="E180" s="19">
        <f t="shared" si="46"/>
        <v>0</v>
      </c>
      <c r="F180" s="19">
        <f t="shared" si="46"/>
        <v>0</v>
      </c>
      <c r="G180" s="19">
        <f t="shared" si="46"/>
        <v>0</v>
      </c>
      <c r="H180" s="19">
        <f t="shared" si="46"/>
        <v>0</v>
      </c>
      <c r="I180" s="19">
        <f t="shared" si="46"/>
        <v>0</v>
      </c>
      <c r="J180" s="19">
        <f t="shared" si="46"/>
        <v>0</v>
      </c>
      <c r="K180" s="19">
        <f t="shared" si="46"/>
        <v>0</v>
      </c>
      <c r="L180" s="19">
        <f t="shared" si="46"/>
        <v>0</v>
      </c>
      <c r="M180" s="19">
        <f t="shared" si="46"/>
        <v>0</v>
      </c>
      <c r="N180" s="19">
        <f t="shared" si="46"/>
        <v>0</v>
      </c>
      <c r="O180" s="19">
        <f t="shared" si="46"/>
        <v>0</v>
      </c>
      <c r="P180" s="19">
        <f t="shared" si="46"/>
        <v>0</v>
      </c>
      <c r="Q180" s="19">
        <f t="shared" si="46"/>
        <v>0</v>
      </c>
      <c r="R180" s="19">
        <f t="shared" si="46"/>
        <v>0</v>
      </c>
      <c r="S180" s="19">
        <f t="shared" si="46"/>
        <v>0</v>
      </c>
      <c r="T180" s="19">
        <f t="shared" si="46"/>
        <v>0</v>
      </c>
      <c r="U180" s="19">
        <f t="shared" si="46"/>
        <v>0</v>
      </c>
      <c r="V180" s="19">
        <f t="shared" si="46"/>
        <v>0</v>
      </c>
    </row>
    <row r="181" spans="1:22" x14ac:dyDescent="0.25">
      <c r="A181" s="8"/>
      <c r="B181" s="114" t="s">
        <v>55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</row>
    <row r="182" spans="1:22" ht="30" x14ac:dyDescent="0.25">
      <c r="A182" s="8">
        <v>111</v>
      </c>
      <c r="B182" s="22" t="s">
        <v>170</v>
      </c>
      <c r="C182" s="1" t="s">
        <v>63</v>
      </c>
      <c r="D182" s="1" t="s">
        <v>175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34">
        <v>0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30" x14ac:dyDescent="0.25">
      <c r="A183" s="8">
        <v>112</v>
      </c>
      <c r="B183" s="22" t="s">
        <v>169</v>
      </c>
      <c r="C183" s="1" t="s">
        <v>63</v>
      </c>
      <c r="D183" s="1" t="s">
        <v>175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34">
        <v>0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113</v>
      </c>
      <c r="B184" s="22" t="s">
        <v>171</v>
      </c>
      <c r="C184" s="1" t="s">
        <v>63</v>
      </c>
      <c r="D184" s="1" t="s">
        <v>175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34">
        <v>0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s="15" customFormat="1" x14ac:dyDescent="0.25">
      <c r="A185" s="91">
        <v>3</v>
      </c>
      <c r="B185" s="51" t="s">
        <v>27</v>
      </c>
      <c r="C185" s="17">
        <f t="shared" ref="C185" si="47">SUM(D185:V185)</f>
        <v>0</v>
      </c>
      <c r="D185" s="19">
        <f t="shared" ref="D185:V185" si="48">SUM(D182:D184)</f>
        <v>0</v>
      </c>
      <c r="E185" s="19">
        <f t="shared" si="48"/>
        <v>0</v>
      </c>
      <c r="F185" s="19">
        <f t="shared" si="48"/>
        <v>0</v>
      </c>
      <c r="G185" s="19">
        <f t="shared" si="48"/>
        <v>0</v>
      </c>
      <c r="H185" s="19">
        <f t="shared" si="48"/>
        <v>0</v>
      </c>
      <c r="I185" s="19">
        <f t="shared" si="48"/>
        <v>0</v>
      </c>
      <c r="J185" s="19">
        <f t="shared" si="48"/>
        <v>0</v>
      </c>
      <c r="K185" s="19">
        <f t="shared" si="48"/>
        <v>0</v>
      </c>
      <c r="L185" s="19">
        <f t="shared" si="48"/>
        <v>0</v>
      </c>
      <c r="M185" s="19">
        <f t="shared" si="48"/>
        <v>0</v>
      </c>
      <c r="N185" s="19">
        <f t="shared" si="48"/>
        <v>0</v>
      </c>
      <c r="O185" s="19">
        <f t="shared" si="48"/>
        <v>0</v>
      </c>
      <c r="P185" s="19">
        <f t="shared" si="48"/>
        <v>0</v>
      </c>
      <c r="Q185" s="19">
        <f t="shared" si="48"/>
        <v>0</v>
      </c>
      <c r="R185" s="19">
        <f t="shared" si="48"/>
        <v>0</v>
      </c>
      <c r="S185" s="19">
        <f t="shared" si="48"/>
        <v>0</v>
      </c>
      <c r="T185" s="19">
        <f t="shared" si="48"/>
        <v>0</v>
      </c>
      <c r="U185" s="19">
        <f t="shared" si="48"/>
        <v>0</v>
      </c>
      <c r="V185" s="19">
        <f t="shared" si="48"/>
        <v>0</v>
      </c>
    </row>
    <row r="186" spans="1:22" s="15" customFormat="1" ht="17.25" customHeight="1" x14ac:dyDescent="0.25">
      <c r="A186" s="91"/>
      <c r="B186" s="114" t="s">
        <v>191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28"/>
    </row>
    <row r="187" spans="1:22" s="15" customFormat="1" ht="30" x14ac:dyDescent="0.25">
      <c r="A187" s="8">
        <v>114</v>
      </c>
      <c r="B187" s="11" t="s">
        <v>192</v>
      </c>
      <c r="C187" s="19">
        <f>SUM(D187:V187)</f>
        <v>2</v>
      </c>
      <c r="D187" s="17">
        <v>2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7">
        <v>0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7">
        <v>0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x14ac:dyDescent="0.25">
      <c r="A188" s="8">
        <v>115</v>
      </c>
      <c r="B188" s="11" t="s">
        <v>193</v>
      </c>
      <c r="C188" s="19">
        <f t="shared" ref="C188:C189" si="49">SUM(D188:V188)</f>
        <v>0</v>
      </c>
      <c r="D188" s="17">
        <v>0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7">
        <v>0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7">
        <v>0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8">
        <v>116</v>
      </c>
      <c r="B189" s="11" t="s">
        <v>194</v>
      </c>
      <c r="C189" s="19">
        <f t="shared" si="49"/>
        <v>0</v>
      </c>
      <c r="D189" s="17">
        <v>0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7">
        <v>0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7">
        <v>0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s="15" customFormat="1" x14ac:dyDescent="0.25">
      <c r="A190" s="91">
        <v>3</v>
      </c>
      <c r="B190" s="51" t="s">
        <v>27</v>
      </c>
      <c r="C190" s="19">
        <f t="shared" ref="C190" si="50">SUM(D190:V190)</f>
        <v>2</v>
      </c>
      <c r="D190" s="19">
        <f t="shared" ref="D190:V190" si="51">SUM(D187:D189)</f>
        <v>2</v>
      </c>
      <c r="E190" s="19">
        <f t="shared" si="51"/>
        <v>0</v>
      </c>
      <c r="F190" s="19">
        <f t="shared" si="51"/>
        <v>0</v>
      </c>
      <c r="G190" s="19">
        <f t="shared" si="51"/>
        <v>0</v>
      </c>
      <c r="H190" s="19">
        <f t="shared" si="51"/>
        <v>0</v>
      </c>
      <c r="I190" s="19">
        <f t="shared" si="51"/>
        <v>0</v>
      </c>
      <c r="J190" s="19">
        <f t="shared" si="51"/>
        <v>0</v>
      </c>
      <c r="K190" s="19">
        <f t="shared" si="51"/>
        <v>0</v>
      </c>
      <c r="L190" s="19">
        <f t="shared" si="51"/>
        <v>0</v>
      </c>
      <c r="M190" s="19">
        <f t="shared" si="51"/>
        <v>0</v>
      </c>
      <c r="N190" s="19">
        <f t="shared" si="51"/>
        <v>0</v>
      </c>
      <c r="O190" s="19">
        <f t="shared" si="51"/>
        <v>0</v>
      </c>
      <c r="P190" s="19">
        <f t="shared" si="51"/>
        <v>0</v>
      </c>
      <c r="Q190" s="19">
        <f t="shared" si="51"/>
        <v>0</v>
      </c>
      <c r="R190" s="19">
        <f t="shared" si="51"/>
        <v>0</v>
      </c>
      <c r="S190" s="19">
        <f t="shared" si="51"/>
        <v>0</v>
      </c>
      <c r="T190" s="19">
        <f t="shared" si="51"/>
        <v>0</v>
      </c>
      <c r="U190" s="19">
        <f t="shared" si="51"/>
        <v>0</v>
      </c>
      <c r="V190" s="19">
        <f t="shared" si="51"/>
        <v>0</v>
      </c>
    </row>
    <row r="191" spans="1:22" s="15" customFormat="1" x14ac:dyDescent="0.25">
      <c r="A191" s="91"/>
      <c r="B191" s="51" t="s">
        <v>28</v>
      </c>
      <c r="C191" s="19">
        <f>C171+C166+C161+C185+C180+C190</f>
        <v>727</v>
      </c>
      <c r="D191" s="19">
        <f t="shared" ref="D191:V191" si="52">D171+D166+D161+D185+D180</f>
        <v>725</v>
      </c>
      <c r="E191" s="19">
        <f t="shared" si="52"/>
        <v>0</v>
      </c>
      <c r="F191" s="19">
        <f t="shared" si="52"/>
        <v>0</v>
      </c>
      <c r="G191" s="19">
        <f t="shared" si="52"/>
        <v>0</v>
      </c>
      <c r="H191" s="19">
        <f t="shared" si="52"/>
        <v>0</v>
      </c>
      <c r="I191" s="19">
        <f t="shared" si="52"/>
        <v>0</v>
      </c>
      <c r="J191" s="19">
        <f t="shared" si="52"/>
        <v>0</v>
      </c>
      <c r="K191" s="19">
        <f t="shared" si="52"/>
        <v>0</v>
      </c>
      <c r="L191" s="19">
        <f t="shared" si="52"/>
        <v>0</v>
      </c>
      <c r="M191" s="19">
        <f t="shared" si="52"/>
        <v>0</v>
      </c>
      <c r="N191" s="19">
        <f t="shared" si="52"/>
        <v>0</v>
      </c>
      <c r="O191" s="19">
        <f t="shared" si="52"/>
        <v>0</v>
      </c>
      <c r="P191" s="19">
        <f t="shared" si="52"/>
        <v>0</v>
      </c>
      <c r="Q191" s="19">
        <f t="shared" si="52"/>
        <v>0</v>
      </c>
      <c r="R191" s="19">
        <f t="shared" si="52"/>
        <v>0</v>
      </c>
      <c r="S191" s="19">
        <f t="shared" si="52"/>
        <v>0</v>
      </c>
      <c r="T191" s="19">
        <f t="shared" si="52"/>
        <v>0</v>
      </c>
      <c r="U191" s="19">
        <f t="shared" si="52"/>
        <v>0</v>
      </c>
      <c r="V191" s="19">
        <f t="shared" si="52"/>
        <v>0</v>
      </c>
    </row>
    <row r="192" spans="1:22" s="15" customFormat="1" x14ac:dyDescent="0.25">
      <c r="A192" s="114" t="s">
        <v>62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</row>
    <row r="193" spans="1:22" s="15" customFormat="1" ht="23.25" customHeight="1" x14ac:dyDescent="0.25">
      <c r="A193" s="114" t="s">
        <v>60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28"/>
    </row>
    <row r="194" spans="1:22" s="15" customFormat="1" ht="120" x14ac:dyDescent="0.25">
      <c r="A194" s="8">
        <v>117</v>
      </c>
      <c r="B194" s="22" t="s">
        <v>61</v>
      </c>
      <c r="C194" s="17">
        <f>SUM(D194:V194)</f>
        <v>16</v>
      </c>
      <c r="D194" s="17">
        <v>0</v>
      </c>
      <c r="E194" s="17">
        <v>4</v>
      </c>
      <c r="F194" s="17">
        <v>0</v>
      </c>
      <c r="G194" s="17">
        <v>0</v>
      </c>
      <c r="H194" s="17">
        <v>3</v>
      </c>
      <c r="I194" s="17">
        <v>0</v>
      </c>
      <c r="J194" s="17">
        <v>0</v>
      </c>
      <c r="K194" s="17">
        <v>0</v>
      </c>
      <c r="L194" s="17">
        <v>1</v>
      </c>
      <c r="M194" s="17">
        <v>0</v>
      </c>
      <c r="N194" s="17">
        <v>0</v>
      </c>
      <c r="O194" s="17">
        <v>0</v>
      </c>
      <c r="P194" s="17">
        <v>0</v>
      </c>
      <c r="Q194" s="17">
        <v>1</v>
      </c>
      <c r="R194" s="17">
        <v>3</v>
      </c>
      <c r="S194" s="17">
        <v>1</v>
      </c>
      <c r="T194" s="17">
        <v>2</v>
      </c>
      <c r="U194" s="17">
        <v>1</v>
      </c>
      <c r="V194" s="17">
        <v>0</v>
      </c>
    </row>
    <row r="195" spans="1:22" s="15" customFormat="1" ht="60" x14ac:dyDescent="0.25">
      <c r="A195" s="8">
        <v>118</v>
      </c>
      <c r="B195" s="22" t="s">
        <v>58</v>
      </c>
      <c r="C195" s="17">
        <f>SUM(D195:V195)</f>
        <v>15</v>
      </c>
      <c r="D195" s="17">
        <v>0</v>
      </c>
      <c r="E195" s="17">
        <v>4</v>
      </c>
      <c r="F195" s="17">
        <v>0</v>
      </c>
      <c r="G195" s="17">
        <v>0</v>
      </c>
      <c r="H195" s="17">
        <v>4</v>
      </c>
      <c r="I195" s="17">
        <v>0</v>
      </c>
      <c r="J195" s="17">
        <v>0</v>
      </c>
      <c r="K195" s="17">
        <v>0</v>
      </c>
      <c r="L195" s="17">
        <v>1</v>
      </c>
      <c r="M195" s="17">
        <v>0</v>
      </c>
      <c r="N195" s="17">
        <v>0</v>
      </c>
      <c r="O195" s="17">
        <v>0</v>
      </c>
      <c r="P195" s="17">
        <v>0</v>
      </c>
      <c r="Q195" s="17">
        <v>2</v>
      </c>
      <c r="R195" s="17">
        <v>1</v>
      </c>
      <c r="S195" s="17">
        <v>3</v>
      </c>
      <c r="T195" s="17">
        <v>0</v>
      </c>
      <c r="U195" s="17">
        <v>0</v>
      </c>
      <c r="V195" s="17">
        <v>0</v>
      </c>
    </row>
    <row r="196" spans="1:22" s="15" customFormat="1" ht="135" x14ac:dyDescent="0.25">
      <c r="A196" s="8">
        <v>119</v>
      </c>
      <c r="B196" s="22" t="s">
        <v>59</v>
      </c>
      <c r="C196" s="17">
        <f>SUM(D196:V196)</f>
        <v>9</v>
      </c>
      <c r="D196" s="17">
        <v>0</v>
      </c>
      <c r="E196" s="17">
        <v>4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</v>
      </c>
      <c r="M196" s="17">
        <v>0</v>
      </c>
      <c r="N196" s="17">
        <v>0</v>
      </c>
      <c r="O196" s="17">
        <v>0</v>
      </c>
      <c r="P196" s="17">
        <v>0</v>
      </c>
      <c r="Q196" s="17">
        <v>3</v>
      </c>
      <c r="R196" s="17">
        <v>1</v>
      </c>
      <c r="S196" s="17">
        <v>0</v>
      </c>
      <c r="T196" s="17">
        <v>0</v>
      </c>
      <c r="U196" s="17">
        <v>0</v>
      </c>
      <c r="V196" s="17">
        <v>0</v>
      </c>
    </row>
    <row r="197" spans="1:22" s="15" customFormat="1" x14ac:dyDescent="0.25">
      <c r="A197" s="91">
        <v>3</v>
      </c>
      <c r="B197" s="51" t="s">
        <v>27</v>
      </c>
      <c r="C197" s="17">
        <f t="shared" ref="C197" si="53">SUM(D197:V197)</f>
        <v>40</v>
      </c>
      <c r="D197" s="17">
        <f>D196+D195+D194</f>
        <v>0</v>
      </c>
      <c r="E197" s="71">
        <f t="shared" ref="E197" si="54">E196+E195+E194</f>
        <v>12</v>
      </c>
      <c r="F197" s="71">
        <f t="shared" ref="F197" si="55">F196+F195+F194</f>
        <v>0</v>
      </c>
      <c r="G197" s="71">
        <f t="shared" ref="G197" si="56">G196+G195+G194</f>
        <v>0</v>
      </c>
      <c r="H197" s="71">
        <f t="shared" ref="H197" si="57">H196+H195+H194</f>
        <v>7</v>
      </c>
      <c r="I197" s="71">
        <f t="shared" ref="I197" si="58">I196+I195+I194</f>
        <v>0</v>
      </c>
      <c r="J197" s="71">
        <f t="shared" ref="J197" si="59">J196+J195+J194</f>
        <v>0</v>
      </c>
      <c r="K197" s="71">
        <f t="shared" ref="K197" si="60">K196+K195+K194</f>
        <v>0</v>
      </c>
      <c r="L197" s="71">
        <f t="shared" ref="L197" si="61">L196+L195+L194</f>
        <v>3</v>
      </c>
      <c r="M197" s="71">
        <f t="shared" ref="M197" si="62">M196+M195+M194</f>
        <v>0</v>
      </c>
      <c r="N197" s="71">
        <f t="shared" ref="N197" si="63">N196+N195+N194</f>
        <v>0</v>
      </c>
      <c r="O197" s="71">
        <f t="shared" ref="O197" si="64">O196+O195+O194</f>
        <v>0</v>
      </c>
      <c r="P197" s="71">
        <f t="shared" ref="P197" si="65">P196+P195+P194</f>
        <v>0</v>
      </c>
      <c r="Q197" s="71">
        <f t="shared" ref="Q197:V197" si="66">Q196+Q195+Q194</f>
        <v>6</v>
      </c>
      <c r="R197" s="71">
        <f t="shared" si="66"/>
        <v>5</v>
      </c>
      <c r="S197" s="71">
        <f t="shared" si="66"/>
        <v>4</v>
      </c>
      <c r="T197" s="71">
        <f t="shared" si="66"/>
        <v>2</v>
      </c>
      <c r="U197" s="71">
        <f t="shared" si="66"/>
        <v>1</v>
      </c>
      <c r="V197" s="34">
        <f t="shared" si="66"/>
        <v>0</v>
      </c>
    </row>
    <row r="198" spans="1:22" ht="30" x14ac:dyDescent="0.25">
      <c r="A198" s="8"/>
      <c r="B198" s="21" t="s">
        <v>44</v>
      </c>
      <c r="C198" s="17">
        <f>SUM(D198:V198)</f>
        <v>3919</v>
      </c>
      <c r="D198" s="17">
        <v>367</v>
      </c>
      <c r="E198" s="17">
        <v>427</v>
      </c>
      <c r="F198" s="17">
        <v>148</v>
      </c>
      <c r="G198" s="17">
        <v>74</v>
      </c>
      <c r="H198" s="17">
        <v>16</v>
      </c>
      <c r="I198" s="17">
        <v>63</v>
      </c>
      <c r="J198" s="17">
        <v>249</v>
      </c>
      <c r="K198" s="17">
        <v>858</v>
      </c>
      <c r="L198" s="17">
        <v>271</v>
      </c>
      <c r="M198" s="17">
        <v>182</v>
      </c>
      <c r="N198" s="17">
        <v>34</v>
      </c>
      <c r="O198" s="17">
        <v>16</v>
      </c>
      <c r="P198" s="17">
        <v>294</v>
      </c>
      <c r="Q198" s="17">
        <v>103</v>
      </c>
      <c r="R198" s="17">
        <v>293</v>
      </c>
      <c r="S198" s="17">
        <v>335</v>
      </c>
      <c r="T198" s="17">
        <v>20</v>
      </c>
      <c r="U198" s="17">
        <v>77</v>
      </c>
      <c r="V198" s="17">
        <v>92</v>
      </c>
    </row>
    <row r="199" spans="1:22" ht="28.5" x14ac:dyDescent="0.25">
      <c r="A199" s="91" t="s">
        <v>0</v>
      </c>
      <c r="B199" s="49">
        <v>119</v>
      </c>
      <c r="C199" s="19">
        <f>SUM(D199:V199)</f>
        <v>43228</v>
      </c>
      <c r="D199" s="89">
        <f t="shared" ref="D199:V199" si="67">D197+D190+D185+D180+D177+D171+D166+D161+D121+D108+D100+D97+D93+D90+D81+D64+D61+D58+D53+D48+D38+D31+D28+D25+D22</f>
        <v>6990</v>
      </c>
      <c r="E199" s="89">
        <f t="shared" si="67"/>
        <v>2288</v>
      </c>
      <c r="F199" s="89">
        <f t="shared" si="67"/>
        <v>1002</v>
      </c>
      <c r="G199" s="89">
        <f t="shared" si="67"/>
        <v>546</v>
      </c>
      <c r="H199" s="89">
        <f t="shared" si="67"/>
        <v>725</v>
      </c>
      <c r="I199" s="89">
        <f t="shared" si="67"/>
        <v>926</v>
      </c>
      <c r="J199" s="89">
        <f t="shared" si="67"/>
        <v>3340</v>
      </c>
      <c r="K199" s="89">
        <f t="shared" si="67"/>
        <v>7418</v>
      </c>
      <c r="L199" s="89">
        <f t="shared" si="67"/>
        <v>4107</v>
      </c>
      <c r="M199" s="89">
        <f t="shared" si="67"/>
        <v>1253</v>
      </c>
      <c r="N199" s="89">
        <f t="shared" si="67"/>
        <v>1197</v>
      </c>
      <c r="O199" s="89">
        <f t="shared" si="67"/>
        <v>423</v>
      </c>
      <c r="P199" s="89">
        <f t="shared" si="67"/>
        <v>3133</v>
      </c>
      <c r="Q199" s="89">
        <f t="shared" si="67"/>
        <v>2501</v>
      </c>
      <c r="R199" s="89">
        <f t="shared" si="67"/>
        <v>2573</v>
      </c>
      <c r="S199" s="89">
        <f t="shared" si="67"/>
        <v>2466</v>
      </c>
      <c r="T199" s="89">
        <f t="shared" si="67"/>
        <v>464</v>
      </c>
      <c r="U199" s="89">
        <f t="shared" si="67"/>
        <v>1129</v>
      </c>
      <c r="V199" s="89">
        <f t="shared" si="67"/>
        <v>747</v>
      </c>
    </row>
    <row r="200" spans="1:22" x14ac:dyDescent="0.25">
      <c r="A200" s="2">
        <v>119</v>
      </c>
      <c r="B200" s="55"/>
      <c r="C200" s="78">
        <f>C197+C190+C185+C180+C177+C171+C166+C161+C121+C108+C100+C97+C93+C90+C81+C64+C61+C58+C53+C48+C38+C31+C28+C25+C22</f>
        <v>43228</v>
      </c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1:22" ht="30" x14ac:dyDescent="0.25">
      <c r="B201" s="5" t="s">
        <v>46</v>
      </c>
    </row>
  </sheetData>
  <mergeCells count="34">
    <mergeCell ref="A193:V193"/>
    <mergeCell ref="B162:V162"/>
    <mergeCell ref="B167:V167"/>
    <mergeCell ref="B172:V172"/>
    <mergeCell ref="B178:V178"/>
    <mergeCell ref="B181:V181"/>
    <mergeCell ref="A192:V192"/>
    <mergeCell ref="B186:V186"/>
    <mergeCell ref="B124:V124"/>
    <mergeCell ref="B62:V62"/>
    <mergeCell ref="B66:V66"/>
    <mergeCell ref="B67:V67"/>
    <mergeCell ref="B82:V82"/>
    <mergeCell ref="B91:V91"/>
    <mergeCell ref="A94:V94"/>
    <mergeCell ref="B98:V98"/>
    <mergeCell ref="B102:V102"/>
    <mergeCell ref="B103:V103"/>
    <mergeCell ref="B109:V109"/>
    <mergeCell ref="B123:V123"/>
    <mergeCell ref="B59:V59"/>
    <mergeCell ref="A2:V2"/>
    <mergeCell ref="A4:A5"/>
    <mergeCell ref="B4:B5"/>
    <mergeCell ref="D4:V4"/>
    <mergeCell ref="B7:V7"/>
    <mergeCell ref="B8:V8"/>
    <mergeCell ref="B23:V23"/>
    <mergeCell ref="B32:V32"/>
    <mergeCell ref="B39:V39"/>
    <mergeCell ref="B49:V49"/>
    <mergeCell ref="B54:V54"/>
    <mergeCell ref="B26:V26"/>
    <mergeCell ref="B29:V2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5"/>
  <sheetViews>
    <sheetView workbookViewId="0">
      <selection activeCell="A2" sqref="A2:V2"/>
    </sheetView>
  </sheetViews>
  <sheetFormatPr defaultRowHeight="15" x14ac:dyDescent="0.25"/>
  <cols>
    <col min="1" max="1" width="8.85546875" style="3" customWidth="1"/>
    <col min="2" max="2" width="52.4257812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21" t="s">
        <v>261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90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88">
        <v>1</v>
      </c>
      <c r="B6" s="49">
        <v>2</v>
      </c>
      <c r="C6" s="91">
        <v>3</v>
      </c>
      <c r="D6" s="91">
        <v>4</v>
      </c>
      <c r="E6" s="49">
        <v>5</v>
      </c>
      <c r="F6" s="91">
        <v>6</v>
      </c>
      <c r="G6" s="91">
        <v>7</v>
      </c>
      <c r="H6" s="49">
        <v>8</v>
      </c>
      <c r="I6" s="91">
        <v>9</v>
      </c>
      <c r="J6" s="91">
        <v>10</v>
      </c>
      <c r="K6" s="49">
        <v>11</v>
      </c>
      <c r="L6" s="91">
        <v>12</v>
      </c>
      <c r="M6" s="91">
        <v>13</v>
      </c>
      <c r="N6" s="49">
        <v>14</v>
      </c>
      <c r="O6" s="91">
        <v>15</v>
      </c>
      <c r="P6" s="91">
        <v>16</v>
      </c>
      <c r="Q6" s="49">
        <v>17</v>
      </c>
      <c r="R6" s="91">
        <v>18</v>
      </c>
      <c r="S6" s="91">
        <v>19</v>
      </c>
      <c r="T6" s="49">
        <v>20</v>
      </c>
      <c r="U6" s="91">
        <v>21</v>
      </c>
      <c r="V6" s="91">
        <v>22</v>
      </c>
    </row>
    <row r="7" spans="1:22" x14ac:dyDescent="0.25">
      <c r="A7" s="91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39.25" customHeight="1" x14ac:dyDescent="0.25">
      <c r="A9" s="8">
        <v>1</v>
      </c>
      <c r="B9" s="9" t="s">
        <v>96</v>
      </c>
      <c r="C9" s="17">
        <f t="shared" ref="C9:C21" si="0">SUM(D9:V9)</f>
        <v>12</v>
      </c>
      <c r="D9" s="17">
        <v>1</v>
      </c>
      <c r="E9" s="17">
        <v>1</v>
      </c>
      <c r="F9" s="17">
        <v>0</v>
      </c>
      <c r="G9" s="17">
        <v>0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</v>
      </c>
      <c r="Q9" s="17">
        <v>0</v>
      </c>
      <c r="R9" s="17">
        <v>0</v>
      </c>
      <c r="S9" s="17">
        <v>0</v>
      </c>
      <c r="T9" s="17">
        <v>0</v>
      </c>
      <c r="U9" s="17">
        <v>8</v>
      </c>
      <c r="V9" s="17">
        <v>0</v>
      </c>
    </row>
    <row r="10" spans="1:22" ht="60" x14ac:dyDescent="0.25">
      <c r="A10" s="8">
        <v>2</v>
      </c>
      <c r="B10" s="9" t="s">
        <v>14</v>
      </c>
      <c r="C10" s="17">
        <f t="shared" si="0"/>
        <v>144</v>
      </c>
      <c r="D10" s="17">
        <v>5</v>
      </c>
      <c r="E10" s="17">
        <v>0</v>
      </c>
      <c r="F10" s="17">
        <v>0</v>
      </c>
      <c r="G10" s="17">
        <v>0</v>
      </c>
      <c r="H10" s="17">
        <v>8</v>
      </c>
      <c r="I10" s="17">
        <v>7</v>
      </c>
      <c r="J10" s="17">
        <v>5</v>
      </c>
      <c r="K10" s="17">
        <v>2</v>
      </c>
      <c r="L10" s="17">
        <v>2</v>
      </c>
      <c r="M10" s="17">
        <v>3</v>
      </c>
      <c r="N10" s="17">
        <v>8</v>
      </c>
      <c r="O10" s="17">
        <v>3</v>
      </c>
      <c r="P10" s="17">
        <v>36</v>
      </c>
      <c r="Q10" s="17">
        <v>16</v>
      </c>
      <c r="R10" s="17">
        <v>0</v>
      </c>
      <c r="S10" s="17">
        <v>29</v>
      </c>
      <c r="T10" s="17">
        <v>6</v>
      </c>
      <c r="U10" s="17">
        <v>7</v>
      </c>
      <c r="V10" s="17">
        <v>7</v>
      </c>
    </row>
    <row r="11" spans="1:22" ht="75" x14ac:dyDescent="0.25">
      <c r="A11" s="8">
        <v>3</v>
      </c>
      <c r="B11" s="9" t="s">
        <v>97</v>
      </c>
      <c r="C11" s="17">
        <f t="shared" si="0"/>
        <v>1067</v>
      </c>
      <c r="D11" s="17">
        <v>43</v>
      </c>
      <c r="E11" s="17">
        <v>35</v>
      </c>
      <c r="F11" s="17">
        <v>45</v>
      </c>
      <c r="G11" s="17">
        <v>32</v>
      </c>
      <c r="H11" s="17">
        <v>83</v>
      </c>
      <c r="I11" s="17">
        <v>108</v>
      </c>
      <c r="J11" s="17">
        <v>28</v>
      </c>
      <c r="K11" s="17">
        <v>149</v>
      </c>
      <c r="L11" s="17">
        <v>68</v>
      </c>
      <c r="M11" s="17">
        <v>76</v>
      </c>
      <c r="N11" s="17">
        <v>14</v>
      </c>
      <c r="O11" s="17">
        <v>30</v>
      </c>
      <c r="P11" s="17">
        <v>65</v>
      </c>
      <c r="Q11" s="17">
        <v>110</v>
      </c>
      <c r="R11" s="17">
        <v>4</v>
      </c>
      <c r="S11" s="17">
        <v>44</v>
      </c>
      <c r="T11" s="17">
        <v>23</v>
      </c>
      <c r="U11" s="17">
        <v>56</v>
      </c>
      <c r="V11" s="17">
        <v>54</v>
      </c>
    </row>
    <row r="12" spans="1:22" ht="108.75" customHeight="1" x14ac:dyDescent="0.25">
      <c r="A12" s="8">
        <v>4</v>
      </c>
      <c r="B12" s="14" t="s">
        <v>98</v>
      </c>
      <c r="C12" s="17">
        <f t="shared" si="0"/>
        <v>171</v>
      </c>
      <c r="D12" s="17">
        <v>10</v>
      </c>
      <c r="E12" s="17">
        <v>1</v>
      </c>
      <c r="F12" s="17">
        <v>2</v>
      </c>
      <c r="G12" s="17">
        <v>0</v>
      </c>
      <c r="H12" s="17">
        <v>11</v>
      </c>
      <c r="I12" s="17">
        <v>4</v>
      </c>
      <c r="J12" s="17">
        <v>6</v>
      </c>
      <c r="K12" s="17">
        <v>1</v>
      </c>
      <c r="L12" s="17">
        <v>6</v>
      </c>
      <c r="M12" s="17">
        <v>10</v>
      </c>
      <c r="N12" s="17">
        <v>0</v>
      </c>
      <c r="O12" s="17">
        <v>0</v>
      </c>
      <c r="P12" s="17">
        <v>112</v>
      </c>
      <c r="Q12" s="17">
        <v>0</v>
      </c>
      <c r="R12" s="17">
        <v>1</v>
      </c>
      <c r="S12" s="17">
        <v>1</v>
      </c>
      <c r="T12" s="17">
        <v>0</v>
      </c>
      <c r="U12" s="17">
        <v>6</v>
      </c>
      <c r="V12" s="17">
        <v>0</v>
      </c>
    </row>
    <row r="13" spans="1:22" ht="30" x14ac:dyDescent="0.25">
      <c r="A13" s="8">
        <v>5</v>
      </c>
      <c r="B13" s="9" t="s">
        <v>99</v>
      </c>
      <c r="C13" s="17">
        <f t="shared" si="0"/>
        <v>9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3</v>
      </c>
      <c r="L13" s="17">
        <v>0</v>
      </c>
      <c r="M13" s="17">
        <v>0</v>
      </c>
      <c r="N13" s="17">
        <v>0</v>
      </c>
      <c r="O13" s="17">
        <v>0</v>
      </c>
      <c r="P13" s="17">
        <v>1</v>
      </c>
      <c r="Q13" s="17">
        <v>0</v>
      </c>
      <c r="R13" s="17">
        <v>0</v>
      </c>
      <c r="S13" s="17">
        <v>4</v>
      </c>
      <c r="T13" s="17">
        <v>0</v>
      </c>
      <c r="U13" s="17">
        <v>0</v>
      </c>
      <c r="V13" s="17">
        <v>0</v>
      </c>
    </row>
    <row r="14" spans="1:22" ht="150" x14ac:dyDescent="0.25">
      <c r="A14" s="8">
        <v>6</v>
      </c>
      <c r="B14" s="9" t="s">
        <v>100</v>
      </c>
      <c r="C14" s="17">
        <f t="shared" si="0"/>
        <v>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4</v>
      </c>
      <c r="V14" s="17">
        <v>0</v>
      </c>
    </row>
    <row r="15" spans="1:22" ht="30" x14ac:dyDescent="0.25">
      <c r="A15" s="8">
        <v>7</v>
      </c>
      <c r="B15" s="21" t="s">
        <v>101</v>
      </c>
      <c r="C15" s="17">
        <f t="shared" si="0"/>
        <v>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2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45" x14ac:dyDescent="0.25">
      <c r="A16" s="8">
        <v>8</v>
      </c>
      <c r="B16" s="18" t="s">
        <v>102</v>
      </c>
      <c r="C16" s="17">
        <f t="shared" si="0"/>
        <v>11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4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3</v>
      </c>
      <c r="U16" s="17">
        <v>2</v>
      </c>
      <c r="V16" s="17">
        <v>0</v>
      </c>
    </row>
    <row r="17" spans="1:22" ht="51" customHeight="1" x14ac:dyDescent="0.25">
      <c r="A17" s="8">
        <v>9</v>
      </c>
      <c r="B17" s="45" t="s">
        <v>197</v>
      </c>
      <c r="C17" s="17">
        <f t="shared" si="0"/>
        <v>3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2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75" x14ac:dyDescent="0.25">
      <c r="A18" s="8">
        <v>10</v>
      </c>
      <c r="B18" s="21" t="s">
        <v>104</v>
      </c>
      <c r="C18" s="17">
        <f t="shared" si="0"/>
        <v>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45" x14ac:dyDescent="0.25">
      <c r="A19" s="8">
        <v>11</v>
      </c>
      <c r="B19" s="21" t="s">
        <v>105</v>
      </c>
      <c r="C19" s="17">
        <f t="shared" si="0"/>
        <v>2</v>
      </c>
      <c r="D19" s="17">
        <v>0</v>
      </c>
      <c r="E19" s="17">
        <v>2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45" x14ac:dyDescent="0.25">
      <c r="A20" s="8">
        <v>12</v>
      </c>
      <c r="B20" s="50" t="s">
        <v>106</v>
      </c>
      <c r="C20" s="17">
        <f t="shared" si="0"/>
        <v>26</v>
      </c>
      <c r="D20" s="17">
        <v>0</v>
      </c>
      <c r="E20" s="17">
        <v>0</v>
      </c>
      <c r="F20" s="17">
        <v>0</v>
      </c>
      <c r="G20" s="17">
        <v>0</v>
      </c>
      <c r="H20" s="17">
        <v>3</v>
      </c>
      <c r="I20" s="17">
        <v>0</v>
      </c>
      <c r="J20" s="17">
        <v>2</v>
      </c>
      <c r="K20" s="17">
        <v>0</v>
      </c>
      <c r="L20" s="17">
        <v>2</v>
      </c>
      <c r="M20" s="17">
        <v>7</v>
      </c>
      <c r="N20" s="17">
        <v>0</v>
      </c>
      <c r="O20" s="17">
        <v>0</v>
      </c>
      <c r="P20" s="17">
        <v>7</v>
      </c>
      <c r="Q20" s="17">
        <v>2</v>
      </c>
      <c r="R20" s="17">
        <v>0</v>
      </c>
      <c r="S20" s="17">
        <v>0</v>
      </c>
      <c r="T20" s="17">
        <v>1</v>
      </c>
      <c r="U20" s="17">
        <v>2</v>
      </c>
      <c r="V20" s="17">
        <v>0</v>
      </c>
    </row>
    <row r="21" spans="1:22" ht="45" x14ac:dyDescent="0.25">
      <c r="A21" s="8">
        <v>13</v>
      </c>
      <c r="B21" s="50" t="s">
        <v>107</v>
      </c>
      <c r="C21" s="17">
        <f t="shared" si="0"/>
        <v>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3</v>
      </c>
      <c r="N21" s="17">
        <v>0</v>
      </c>
      <c r="O21" s="17">
        <v>0</v>
      </c>
      <c r="P21" s="17">
        <v>0</v>
      </c>
      <c r="Q21" s="17">
        <v>1</v>
      </c>
      <c r="R21" s="17">
        <v>0</v>
      </c>
      <c r="S21" s="17">
        <v>0</v>
      </c>
      <c r="T21" s="17">
        <v>0</v>
      </c>
      <c r="U21" s="17">
        <v>2</v>
      </c>
      <c r="V21" s="17">
        <v>0</v>
      </c>
    </row>
    <row r="22" spans="1:22" s="15" customFormat="1" x14ac:dyDescent="0.25">
      <c r="A22" s="91">
        <v>13</v>
      </c>
      <c r="B22" s="51" t="s">
        <v>27</v>
      </c>
      <c r="C22" s="19">
        <f>SUM(C9:C21)</f>
        <v>1459</v>
      </c>
      <c r="D22" s="19">
        <f>SUM(D9:D21)</f>
        <v>59</v>
      </c>
      <c r="E22" s="19">
        <f t="shared" ref="E22:V22" si="1">SUM(E9:E21)</f>
        <v>39</v>
      </c>
      <c r="F22" s="19">
        <f t="shared" si="1"/>
        <v>47</v>
      </c>
      <c r="G22" s="19">
        <f t="shared" si="1"/>
        <v>32</v>
      </c>
      <c r="H22" s="19">
        <f t="shared" si="1"/>
        <v>106</v>
      </c>
      <c r="I22" s="19">
        <f t="shared" si="1"/>
        <v>119</v>
      </c>
      <c r="J22" s="19">
        <f t="shared" si="1"/>
        <v>46</v>
      </c>
      <c r="K22" s="19">
        <f t="shared" si="1"/>
        <v>155</v>
      </c>
      <c r="L22" s="19">
        <f t="shared" si="1"/>
        <v>79</v>
      </c>
      <c r="M22" s="19">
        <f t="shared" si="1"/>
        <v>103</v>
      </c>
      <c r="N22" s="19">
        <f t="shared" si="1"/>
        <v>22</v>
      </c>
      <c r="O22" s="19">
        <f t="shared" si="1"/>
        <v>33</v>
      </c>
      <c r="P22" s="19">
        <f t="shared" si="1"/>
        <v>225</v>
      </c>
      <c r="Q22" s="19">
        <f t="shared" si="1"/>
        <v>130</v>
      </c>
      <c r="R22" s="19">
        <f t="shared" si="1"/>
        <v>5</v>
      </c>
      <c r="S22" s="19">
        <f t="shared" si="1"/>
        <v>78</v>
      </c>
      <c r="T22" s="19">
        <f t="shared" si="1"/>
        <v>33</v>
      </c>
      <c r="U22" s="19">
        <f t="shared" si="1"/>
        <v>87</v>
      </c>
      <c r="V22" s="19">
        <f t="shared" si="1"/>
        <v>61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20" x14ac:dyDescent="0.25">
      <c r="A24" s="8">
        <v>14</v>
      </c>
      <c r="B24" s="22" t="s">
        <v>108</v>
      </c>
      <c r="C24" s="17">
        <f>SUM(D24:V24)</f>
        <v>32</v>
      </c>
      <c r="D24" s="17">
        <v>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3</v>
      </c>
      <c r="K24" s="17">
        <v>14</v>
      </c>
      <c r="L24" s="17">
        <v>4</v>
      </c>
      <c r="M24" s="17">
        <v>0</v>
      </c>
      <c r="N24" s="17">
        <v>0</v>
      </c>
      <c r="O24" s="17">
        <v>0</v>
      </c>
      <c r="P24" s="17">
        <v>6</v>
      </c>
      <c r="Q24" s="17">
        <v>0</v>
      </c>
      <c r="R24" s="17">
        <v>0</v>
      </c>
      <c r="S24" s="17">
        <v>0</v>
      </c>
      <c r="T24" s="17">
        <v>0</v>
      </c>
      <c r="U24" s="17">
        <v>1</v>
      </c>
      <c r="V24" s="17">
        <v>1</v>
      </c>
    </row>
    <row r="25" spans="1:22" s="15" customFormat="1" x14ac:dyDescent="0.25">
      <c r="A25" s="91">
        <v>1</v>
      </c>
      <c r="B25" s="51" t="s">
        <v>27</v>
      </c>
      <c r="C25" s="19">
        <f>SUM(C24)</f>
        <v>32</v>
      </c>
      <c r="D25" s="19">
        <f t="shared" ref="D25:V25" si="2">SUM(D24)</f>
        <v>3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0</v>
      </c>
      <c r="J25" s="19">
        <f t="shared" si="2"/>
        <v>3</v>
      </c>
      <c r="K25" s="19">
        <f t="shared" si="2"/>
        <v>14</v>
      </c>
      <c r="L25" s="19">
        <f t="shared" si="2"/>
        <v>4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6</v>
      </c>
      <c r="Q25" s="19">
        <f t="shared" si="2"/>
        <v>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19">
        <f t="shared" si="2"/>
        <v>1</v>
      </c>
      <c r="V25" s="19">
        <f t="shared" si="2"/>
        <v>1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24.5" customHeight="1" x14ac:dyDescent="0.25">
      <c r="A27" s="8">
        <v>15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91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s="15" customFormat="1" x14ac:dyDescent="0.25">
      <c r="A29" s="91"/>
      <c r="B29" s="116" t="s">
        <v>195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5" customFormat="1" ht="90" x14ac:dyDescent="0.25">
      <c r="A30" s="8">
        <v>16</v>
      </c>
      <c r="B30" s="11" t="s">
        <v>196</v>
      </c>
      <c r="C30" s="17">
        <f>SUM(D30:V30)</f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s="15" customFormat="1" x14ac:dyDescent="0.25">
      <c r="A31" s="91">
        <v>1</v>
      </c>
      <c r="B31" s="10" t="s">
        <v>27</v>
      </c>
      <c r="C31" s="17">
        <f t="shared" ref="C31" si="4">SUM(D31:V31)</f>
        <v>0</v>
      </c>
      <c r="D31" s="19">
        <f t="shared" ref="D31:V31" si="5">SUM(D27)</f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5"/>
        <v>0</v>
      </c>
    </row>
    <row r="32" spans="1:22" x14ac:dyDescent="0.25">
      <c r="A32" s="8"/>
      <c r="B32" s="116" t="s">
        <v>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ht="45" x14ac:dyDescent="0.25">
      <c r="A33" s="8">
        <v>17</v>
      </c>
      <c r="B33" s="22" t="s">
        <v>109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20.75" customHeight="1" x14ac:dyDescent="0.25">
      <c r="A34" s="8">
        <v>18</v>
      </c>
      <c r="B34" s="14" t="s">
        <v>110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ht="88.5" customHeight="1" x14ac:dyDescent="0.25">
      <c r="A35" s="8">
        <v>19</v>
      </c>
      <c r="B35" s="14" t="s">
        <v>111</v>
      </c>
      <c r="C35" s="34">
        <f>SUM(D35:V35)</f>
        <v>0</v>
      </c>
      <c r="D35" s="34">
        <v>0</v>
      </c>
      <c r="E35" s="1" t="s">
        <v>175</v>
      </c>
      <c r="F35" s="1" t="s">
        <v>175</v>
      </c>
      <c r="G35" s="1" t="s">
        <v>175</v>
      </c>
      <c r="H35" s="1" t="s">
        <v>175</v>
      </c>
      <c r="I35" s="1" t="s">
        <v>175</v>
      </c>
      <c r="J35" s="1" t="s">
        <v>175</v>
      </c>
      <c r="K35" s="1" t="s">
        <v>175</v>
      </c>
      <c r="L35" s="1" t="s">
        <v>175</v>
      </c>
      <c r="M35" s="1" t="s">
        <v>175</v>
      </c>
      <c r="N35" s="1" t="s">
        <v>175</v>
      </c>
      <c r="O35" s="1" t="s">
        <v>175</v>
      </c>
      <c r="P35" s="1" t="s">
        <v>175</v>
      </c>
      <c r="Q35" s="1" t="s">
        <v>175</v>
      </c>
      <c r="R35" s="1" t="s">
        <v>175</v>
      </c>
      <c r="S35" s="1" t="s">
        <v>175</v>
      </c>
      <c r="T35" s="1" t="s">
        <v>175</v>
      </c>
      <c r="U35" s="1" t="s">
        <v>175</v>
      </c>
      <c r="V35" s="1" t="s">
        <v>175</v>
      </c>
    </row>
    <row r="36" spans="1:22" ht="30" x14ac:dyDescent="0.25">
      <c r="A36" s="8">
        <v>20</v>
      </c>
      <c r="B36" s="14" t="s">
        <v>112</v>
      </c>
      <c r="C36" s="34">
        <f>SUM(D36:V36)</f>
        <v>0</v>
      </c>
      <c r="D36" s="34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61.5" customHeight="1" x14ac:dyDescent="0.25">
      <c r="A37" s="8">
        <v>21</v>
      </c>
      <c r="B37" s="14" t="s">
        <v>113</v>
      </c>
      <c r="C37" s="34">
        <f>SUM(D37:V37)</f>
        <v>0</v>
      </c>
      <c r="D37" s="34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s="15" customFormat="1" x14ac:dyDescent="0.25">
      <c r="A38" s="91">
        <v>5</v>
      </c>
      <c r="B38" s="51" t="s">
        <v>27</v>
      </c>
      <c r="C38" s="19">
        <f t="shared" ref="C38:V38" si="6">SUM(C33:C37)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19">
        <f t="shared" si="6"/>
        <v>0</v>
      </c>
      <c r="L38" s="19">
        <f t="shared" si="6"/>
        <v>0</v>
      </c>
      <c r="M38" s="19">
        <f t="shared" si="6"/>
        <v>0</v>
      </c>
      <c r="N38" s="19">
        <f t="shared" si="6"/>
        <v>0</v>
      </c>
      <c r="O38" s="19">
        <f t="shared" si="6"/>
        <v>0</v>
      </c>
      <c r="P38" s="19">
        <f t="shared" si="6"/>
        <v>0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19">
        <f t="shared" si="6"/>
        <v>0</v>
      </c>
      <c r="U38" s="19">
        <f t="shared" si="6"/>
        <v>0</v>
      </c>
      <c r="V38" s="19">
        <f t="shared" si="6"/>
        <v>0</v>
      </c>
    </row>
    <row r="39" spans="1:22" x14ac:dyDescent="0.25">
      <c r="A39" s="8"/>
      <c r="B39" s="116" t="s">
        <v>23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</row>
    <row r="40" spans="1:22" ht="30" x14ac:dyDescent="0.25">
      <c r="A40" s="8">
        <v>22</v>
      </c>
      <c r="B40" s="21" t="s">
        <v>24</v>
      </c>
      <c r="C40" s="17">
        <f t="shared" ref="C40:C47" si="7">SUM(D40:V40)</f>
        <v>17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4</v>
      </c>
      <c r="L40" s="17">
        <v>0</v>
      </c>
      <c r="M40" s="17">
        <v>2</v>
      </c>
      <c r="N40" s="17">
        <v>0</v>
      </c>
      <c r="O40" s="17">
        <v>0</v>
      </c>
      <c r="P40" s="17">
        <v>4</v>
      </c>
      <c r="Q40" s="17">
        <v>2</v>
      </c>
      <c r="R40" s="17">
        <v>2</v>
      </c>
      <c r="S40" s="17">
        <v>0</v>
      </c>
      <c r="T40" s="17">
        <v>2</v>
      </c>
      <c r="U40" s="17">
        <v>0</v>
      </c>
      <c r="V40" s="17">
        <v>0</v>
      </c>
    </row>
    <row r="41" spans="1:22" ht="45" x14ac:dyDescent="0.25">
      <c r="A41" s="8">
        <v>23</v>
      </c>
      <c r="B41" s="21" t="s">
        <v>45</v>
      </c>
      <c r="C41" s="17">
        <f t="shared" si="7"/>
        <v>4996</v>
      </c>
      <c r="D41" s="17">
        <v>565</v>
      </c>
      <c r="E41" s="17">
        <v>129</v>
      </c>
      <c r="F41" s="17">
        <v>170</v>
      </c>
      <c r="G41" s="17">
        <v>79</v>
      </c>
      <c r="H41" s="17">
        <v>85</v>
      </c>
      <c r="I41" s="17">
        <v>31</v>
      </c>
      <c r="J41" s="17">
        <v>189</v>
      </c>
      <c r="K41" s="17">
        <v>598</v>
      </c>
      <c r="L41" s="17">
        <v>601</v>
      </c>
      <c r="M41" s="17">
        <v>82</v>
      </c>
      <c r="N41" s="17">
        <v>127</v>
      </c>
      <c r="O41" s="17">
        <v>31</v>
      </c>
      <c r="P41" s="17">
        <v>1566</v>
      </c>
      <c r="Q41" s="17">
        <v>145</v>
      </c>
      <c r="R41" s="17">
        <v>419</v>
      </c>
      <c r="S41" s="17">
        <v>79</v>
      </c>
      <c r="T41" s="17">
        <v>17</v>
      </c>
      <c r="U41" s="17">
        <v>54</v>
      </c>
      <c r="V41" s="17">
        <v>29</v>
      </c>
    </row>
    <row r="42" spans="1:22" ht="75" x14ac:dyDescent="0.25">
      <c r="A42" s="8">
        <v>24</v>
      </c>
      <c r="B42" s="21" t="s">
        <v>117</v>
      </c>
      <c r="C42" s="17">
        <f t="shared" si="7"/>
        <v>799</v>
      </c>
      <c r="D42" s="17">
        <v>122</v>
      </c>
      <c r="E42" s="17">
        <v>51</v>
      </c>
      <c r="F42" s="17">
        <v>153</v>
      </c>
      <c r="G42" s="17">
        <v>90</v>
      </c>
      <c r="H42" s="17">
        <v>0</v>
      </c>
      <c r="I42" s="17">
        <v>0</v>
      </c>
      <c r="J42" s="17">
        <v>26</v>
      </c>
      <c r="K42" s="17">
        <v>103</v>
      </c>
      <c r="L42" s="17">
        <v>28</v>
      </c>
      <c r="M42" s="17">
        <v>3</v>
      </c>
      <c r="N42" s="17">
        <v>12</v>
      </c>
      <c r="O42" s="17">
        <v>0</v>
      </c>
      <c r="P42" s="17">
        <v>66</v>
      </c>
      <c r="Q42" s="17">
        <v>20</v>
      </c>
      <c r="R42" s="17">
        <v>101</v>
      </c>
      <c r="S42" s="17">
        <v>7</v>
      </c>
      <c r="T42" s="17">
        <v>3</v>
      </c>
      <c r="U42" s="17">
        <v>5</v>
      </c>
      <c r="V42" s="17">
        <v>9</v>
      </c>
    </row>
    <row r="43" spans="1:22" ht="90" x14ac:dyDescent="0.25">
      <c r="A43" s="8">
        <v>25</v>
      </c>
      <c r="B43" s="21" t="s">
        <v>118</v>
      </c>
      <c r="C43" s="17">
        <f t="shared" si="7"/>
        <v>1014</v>
      </c>
      <c r="D43" s="17">
        <v>62</v>
      </c>
      <c r="E43" s="17">
        <v>21</v>
      </c>
      <c r="F43" s="17">
        <v>8</v>
      </c>
      <c r="G43" s="17">
        <v>17</v>
      </c>
      <c r="H43" s="17">
        <v>2</v>
      </c>
      <c r="I43" s="17">
        <v>6</v>
      </c>
      <c r="J43" s="17">
        <v>0</v>
      </c>
      <c r="K43" s="17">
        <v>306</v>
      </c>
      <c r="L43" s="17">
        <v>98</v>
      </c>
      <c r="M43" s="17">
        <v>38</v>
      </c>
      <c r="N43" s="17">
        <v>0</v>
      </c>
      <c r="O43" s="17">
        <v>21</v>
      </c>
      <c r="P43" s="17">
        <v>264</v>
      </c>
      <c r="Q43" s="17">
        <v>53</v>
      </c>
      <c r="R43" s="17">
        <v>42</v>
      </c>
      <c r="S43" s="17">
        <v>31</v>
      </c>
      <c r="T43" s="17">
        <v>7</v>
      </c>
      <c r="U43" s="17">
        <v>24</v>
      </c>
      <c r="V43" s="17">
        <v>14</v>
      </c>
    </row>
    <row r="44" spans="1:22" ht="60" x14ac:dyDescent="0.25">
      <c r="A44" s="8">
        <v>26</v>
      </c>
      <c r="B44" s="21" t="s">
        <v>173</v>
      </c>
      <c r="C44" s="17">
        <f t="shared" si="7"/>
        <v>2371</v>
      </c>
      <c r="D44" s="17">
        <v>401</v>
      </c>
      <c r="E44" s="17">
        <v>26</v>
      </c>
      <c r="F44" s="17">
        <v>13</v>
      </c>
      <c r="G44" s="17">
        <v>36</v>
      </c>
      <c r="H44" s="17">
        <v>42</v>
      </c>
      <c r="I44" s="17">
        <v>16</v>
      </c>
      <c r="J44" s="17">
        <v>143</v>
      </c>
      <c r="K44" s="17">
        <v>710</v>
      </c>
      <c r="L44" s="17">
        <v>174</v>
      </c>
      <c r="M44" s="17">
        <v>84</v>
      </c>
      <c r="N44" s="17">
        <v>39</v>
      </c>
      <c r="O44" s="17">
        <v>5</v>
      </c>
      <c r="P44" s="17">
        <v>374</v>
      </c>
      <c r="Q44" s="17">
        <v>68</v>
      </c>
      <c r="R44" s="17">
        <v>64</v>
      </c>
      <c r="S44" s="17">
        <v>64</v>
      </c>
      <c r="T44" s="17">
        <v>34</v>
      </c>
      <c r="U44" s="17">
        <v>22</v>
      </c>
      <c r="V44" s="17">
        <v>56</v>
      </c>
    </row>
    <row r="45" spans="1:22" ht="60" x14ac:dyDescent="0.25">
      <c r="A45" s="8">
        <v>27</v>
      </c>
      <c r="B45" s="21" t="s">
        <v>114</v>
      </c>
      <c r="C45" s="17">
        <f t="shared" si="7"/>
        <v>1059</v>
      </c>
      <c r="D45" s="17">
        <v>142</v>
      </c>
      <c r="E45" s="17">
        <v>12</v>
      </c>
      <c r="F45" s="17">
        <v>13</v>
      </c>
      <c r="G45" s="17">
        <v>0</v>
      </c>
      <c r="H45" s="17">
        <v>53</v>
      </c>
      <c r="I45" s="17">
        <v>25</v>
      </c>
      <c r="J45" s="17">
        <v>49</v>
      </c>
      <c r="K45" s="17">
        <v>128</v>
      </c>
      <c r="L45" s="17">
        <v>85</v>
      </c>
      <c r="M45" s="17">
        <v>52</v>
      </c>
      <c r="N45" s="17">
        <v>16</v>
      </c>
      <c r="O45" s="17">
        <v>1</v>
      </c>
      <c r="P45" s="17">
        <v>240</v>
      </c>
      <c r="Q45" s="17">
        <v>50</v>
      </c>
      <c r="R45" s="17">
        <v>60</v>
      </c>
      <c r="S45" s="17">
        <v>52</v>
      </c>
      <c r="T45" s="17">
        <v>15</v>
      </c>
      <c r="U45" s="17">
        <v>41</v>
      </c>
      <c r="V45" s="17">
        <v>25</v>
      </c>
    </row>
    <row r="46" spans="1:22" ht="105" x14ac:dyDescent="0.25">
      <c r="A46" s="8">
        <v>28</v>
      </c>
      <c r="B46" s="21" t="s">
        <v>115</v>
      </c>
      <c r="C46" s="17">
        <f t="shared" si="7"/>
        <v>4585</v>
      </c>
      <c r="D46" s="17">
        <v>949</v>
      </c>
      <c r="E46" s="17">
        <v>144</v>
      </c>
      <c r="F46" s="17">
        <v>0</v>
      </c>
      <c r="G46" s="17">
        <v>121</v>
      </c>
      <c r="H46" s="17">
        <v>134</v>
      </c>
      <c r="I46" s="17">
        <v>131</v>
      </c>
      <c r="J46" s="17">
        <v>159</v>
      </c>
      <c r="K46" s="17">
        <v>713</v>
      </c>
      <c r="L46" s="17">
        <v>625</v>
      </c>
      <c r="M46" s="17">
        <v>238</v>
      </c>
      <c r="N46" s="17">
        <v>86</v>
      </c>
      <c r="O46" s="17">
        <v>6</v>
      </c>
      <c r="P46" s="17">
        <v>408</v>
      </c>
      <c r="Q46" s="17">
        <v>393</v>
      </c>
      <c r="R46" s="17">
        <v>82</v>
      </c>
      <c r="S46" s="17">
        <v>168</v>
      </c>
      <c r="T46" s="17">
        <v>30</v>
      </c>
      <c r="U46" s="17">
        <v>58</v>
      </c>
      <c r="V46" s="17">
        <v>140</v>
      </c>
    </row>
    <row r="47" spans="1:22" ht="90" x14ac:dyDescent="0.25">
      <c r="A47" s="8">
        <v>29</v>
      </c>
      <c r="B47" s="21" t="s">
        <v>116</v>
      </c>
      <c r="C47" s="17">
        <f t="shared" si="7"/>
        <v>1144</v>
      </c>
      <c r="D47" s="17">
        <v>412</v>
      </c>
      <c r="E47" s="17">
        <v>14</v>
      </c>
      <c r="F47" s="17">
        <v>0</v>
      </c>
      <c r="G47" s="17">
        <v>0</v>
      </c>
      <c r="H47" s="17">
        <v>9</v>
      </c>
      <c r="I47" s="17">
        <v>20</v>
      </c>
      <c r="J47" s="17">
        <v>78</v>
      </c>
      <c r="K47" s="17">
        <v>296</v>
      </c>
      <c r="L47" s="17">
        <v>7</v>
      </c>
      <c r="M47" s="17">
        <v>10</v>
      </c>
      <c r="N47" s="17">
        <v>8</v>
      </c>
      <c r="O47" s="17">
        <v>0</v>
      </c>
      <c r="P47" s="17">
        <v>187</v>
      </c>
      <c r="Q47" s="17">
        <v>5</v>
      </c>
      <c r="R47" s="17">
        <v>52</v>
      </c>
      <c r="S47" s="17">
        <v>18</v>
      </c>
      <c r="T47" s="17">
        <v>5</v>
      </c>
      <c r="U47" s="17">
        <v>0</v>
      </c>
      <c r="V47" s="17">
        <v>23</v>
      </c>
    </row>
    <row r="48" spans="1:22" s="15" customFormat="1" x14ac:dyDescent="0.25">
      <c r="A48" s="91">
        <v>8</v>
      </c>
      <c r="B48" s="51" t="s">
        <v>27</v>
      </c>
      <c r="C48" s="20">
        <f t="shared" ref="C48:V48" si="8">SUM(C40:C47)</f>
        <v>15985</v>
      </c>
      <c r="D48" s="20">
        <f t="shared" si="8"/>
        <v>2654</v>
      </c>
      <c r="E48" s="20">
        <f t="shared" si="8"/>
        <v>397</v>
      </c>
      <c r="F48" s="20">
        <f t="shared" si="8"/>
        <v>357</v>
      </c>
      <c r="G48" s="20">
        <f t="shared" si="8"/>
        <v>343</v>
      </c>
      <c r="H48" s="20">
        <f t="shared" si="8"/>
        <v>325</v>
      </c>
      <c r="I48" s="20">
        <f t="shared" si="8"/>
        <v>229</v>
      </c>
      <c r="J48" s="20">
        <f t="shared" si="8"/>
        <v>644</v>
      </c>
      <c r="K48" s="20">
        <f t="shared" si="8"/>
        <v>2858</v>
      </c>
      <c r="L48" s="20">
        <f t="shared" si="8"/>
        <v>1618</v>
      </c>
      <c r="M48" s="20">
        <f t="shared" si="8"/>
        <v>509</v>
      </c>
      <c r="N48" s="20">
        <f t="shared" si="8"/>
        <v>288</v>
      </c>
      <c r="O48" s="20">
        <f t="shared" si="8"/>
        <v>64</v>
      </c>
      <c r="P48" s="20">
        <f t="shared" si="8"/>
        <v>3109</v>
      </c>
      <c r="Q48" s="20">
        <f t="shared" si="8"/>
        <v>736</v>
      </c>
      <c r="R48" s="20">
        <f t="shared" si="8"/>
        <v>822</v>
      </c>
      <c r="S48" s="20">
        <f t="shared" si="8"/>
        <v>419</v>
      </c>
      <c r="T48" s="20">
        <f t="shared" si="8"/>
        <v>113</v>
      </c>
      <c r="U48" s="20">
        <f t="shared" si="8"/>
        <v>204</v>
      </c>
      <c r="V48" s="20">
        <f t="shared" si="8"/>
        <v>296</v>
      </c>
    </row>
    <row r="49" spans="1:22" x14ac:dyDescent="0.25">
      <c r="A49" s="8"/>
      <c r="B49" s="116" t="s">
        <v>9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</row>
    <row r="50" spans="1:22" ht="30" x14ac:dyDescent="0.25">
      <c r="A50" s="8">
        <v>30</v>
      </c>
      <c r="B50" s="52" t="s">
        <v>37</v>
      </c>
      <c r="C50" s="17">
        <f>SUM(D50:V50)</f>
        <v>20</v>
      </c>
      <c r="D50" s="17">
        <v>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11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7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</row>
    <row r="51" spans="1:22" ht="59.25" customHeight="1" x14ac:dyDescent="0.25">
      <c r="A51" s="8">
        <v>31</v>
      </c>
      <c r="B51" s="21" t="s">
        <v>119</v>
      </c>
      <c r="C51" s="17">
        <f>SUM(D51:V51)</f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</row>
    <row r="52" spans="1:22" ht="60" hidden="1" x14ac:dyDescent="0.25">
      <c r="A52" s="8">
        <v>30</v>
      </c>
      <c r="B52" s="21" t="s">
        <v>120</v>
      </c>
      <c r="C52" s="17">
        <f>SUM(D52:V52)</f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</row>
    <row r="53" spans="1:22" s="15" customFormat="1" x14ac:dyDescent="0.25">
      <c r="A53" s="91">
        <v>2</v>
      </c>
      <c r="B53" s="51" t="s">
        <v>27</v>
      </c>
      <c r="C53" s="19">
        <f t="shared" ref="C53:V53" si="9">SUM(C50:C52)</f>
        <v>20</v>
      </c>
      <c r="D53" s="19">
        <f t="shared" si="9"/>
        <v>2</v>
      </c>
      <c r="E53" s="19">
        <f t="shared" si="9"/>
        <v>0</v>
      </c>
      <c r="F53" s="19">
        <f t="shared" si="9"/>
        <v>0</v>
      </c>
      <c r="G53" s="19">
        <f t="shared" si="9"/>
        <v>0</v>
      </c>
      <c r="H53" s="19">
        <f t="shared" si="9"/>
        <v>0</v>
      </c>
      <c r="I53" s="19">
        <f t="shared" si="9"/>
        <v>0</v>
      </c>
      <c r="J53" s="19">
        <f t="shared" si="9"/>
        <v>11</v>
      </c>
      <c r="K53" s="19">
        <f t="shared" si="9"/>
        <v>0</v>
      </c>
      <c r="L53" s="19">
        <f t="shared" si="9"/>
        <v>0</v>
      </c>
      <c r="M53" s="19">
        <f t="shared" si="9"/>
        <v>0</v>
      </c>
      <c r="N53" s="19">
        <f t="shared" si="9"/>
        <v>0</v>
      </c>
      <c r="O53" s="19">
        <f t="shared" si="9"/>
        <v>0</v>
      </c>
      <c r="P53" s="19">
        <f t="shared" si="9"/>
        <v>7</v>
      </c>
      <c r="Q53" s="19">
        <f t="shared" si="9"/>
        <v>0</v>
      </c>
      <c r="R53" s="19">
        <f t="shared" si="9"/>
        <v>0</v>
      </c>
      <c r="S53" s="19">
        <f t="shared" si="9"/>
        <v>0</v>
      </c>
      <c r="T53" s="19">
        <f t="shared" si="9"/>
        <v>0</v>
      </c>
      <c r="U53" s="19">
        <f t="shared" si="9"/>
        <v>0</v>
      </c>
      <c r="V53" s="19">
        <f t="shared" si="9"/>
        <v>0</v>
      </c>
    </row>
    <row r="54" spans="1:22" x14ac:dyDescent="0.25">
      <c r="A54" s="8"/>
      <c r="B54" s="116" t="s">
        <v>51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</row>
    <row r="55" spans="1:22" ht="60" x14ac:dyDescent="0.25">
      <c r="A55" s="8">
        <v>32</v>
      </c>
      <c r="B55" s="22" t="s">
        <v>121</v>
      </c>
      <c r="C55" s="17">
        <f>SUM(D55:V55)</f>
        <v>16614</v>
      </c>
      <c r="D55" s="17">
        <v>2712</v>
      </c>
      <c r="E55" s="17">
        <v>515</v>
      </c>
      <c r="F55" s="17">
        <v>228</v>
      </c>
      <c r="G55" s="17">
        <v>98</v>
      </c>
      <c r="H55" s="17">
        <v>500</v>
      </c>
      <c r="I55" s="17">
        <v>398</v>
      </c>
      <c r="J55" s="17">
        <v>1373</v>
      </c>
      <c r="K55" s="17">
        <v>2234</v>
      </c>
      <c r="L55" s="17">
        <v>1222</v>
      </c>
      <c r="M55" s="17">
        <v>267</v>
      </c>
      <c r="N55" s="17">
        <v>267</v>
      </c>
      <c r="O55" s="17">
        <v>171</v>
      </c>
      <c r="P55" s="17">
        <v>2691</v>
      </c>
      <c r="Q55" s="17">
        <v>905</v>
      </c>
      <c r="R55" s="17">
        <v>748</v>
      </c>
      <c r="S55" s="17">
        <v>1513</v>
      </c>
      <c r="T55" s="17">
        <v>182</v>
      </c>
      <c r="U55" s="17">
        <v>288</v>
      </c>
      <c r="V55" s="17">
        <v>302</v>
      </c>
    </row>
    <row r="56" spans="1:22" ht="45" x14ac:dyDescent="0.25">
      <c r="A56" s="8">
        <v>33</v>
      </c>
      <c r="B56" s="22" t="s">
        <v>122</v>
      </c>
      <c r="C56" s="17">
        <f>SUM(D56:V56)</f>
        <v>6296</v>
      </c>
      <c r="D56" s="17">
        <v>326</v>
      </c>
      <c r="E56" s="17">
        <v>339</v>
      </c>
      <c r="F56" s="17">
        <v>33</v>
      </c>
      <c r="G56" s="17">
        <v>38</v>
      </c>
      <c r="H56" s="17">
        <v>20</v>
      </c>
      <c r="I56" s="17">
        <v>17</v>
      </c>
      <c r="J56" s="17">
        <v>510</v>
      </c>
      <c r="K56" s="17">
        <v>1026</v>
      </c>
      <c r="L56" s="17">
        <v>1669</v>
      </c>
      <c r="M56" s="17">
        <v>200</v>
      </c>
      <c r="N56" s="17">
        <v>14</v>
      </c>
      <c r="O56" s="17">
        <v>12</v>
      </c>
      <c r="P56" s="17">
        <v>725</v>
      </c>
      <c r="Q56" s="17">
        <v>653</v>
      </c>
      <c r="R56" s="17">
        <v>250</v>
      </c>
      <c r="S56" s="17">
        <v>378</v>
      </c>
      <c r="T56" s="17">
        <v>10</v>
      </c>
      <c r="U56" s="17">
        <v>45</v>
      </c>
      <c r="V56" s="17">
        <v>31</v>
      </c>
    </row>
    <row r="57" spans="1:22" ht="165" x14ac:dyDescent="0.25">
      <c r="A57" s="8">
        <v>34</v>
      </c>
      <c r="B57" s="14" t="s">
        <v>124</v>
      </c>
      <c r="C57" s="17">
        <f>SUM(D57:V57)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s="15" customFormat="1" x14ac:dyDescent="0.25">
      <c r="A58" s="91">
        <v>3</v>
      </c>
      <c r="B58" s="51" t="s">
        <v>27</v>
      </c>
      <c r="C58" s="20">
        <f>SUM(C55:C57)</f>
        <v>22910</v>
      </c>
      <c r="D58" s="20">
        <f t="shared" ref="D58:V58" si="10">SUM(D55:D57)</f>
        <v>3038</v>
      </c>
      <c r="E58" s="20">
        <f t="shared" si="10"/>
        <v>854</v>
      </c>
      <c r="F58" s="20">
        <f t="shared" si="10"/>
        <v>261</v>
      </c>
      <c r="G58" s="20">
        <f t="shared" si="10"/>
        <v>136</v>
      </c>
      <c r="H58" s="20">
        <f t="shared" si="10"/>
        <v>520</v>
      </c>
      <c r="I58" s="20">
        <f t="shared" si="10"/>
        <v>415</v>
      </c>
      <c r="J58" s="20">
        <f t="shared" si="10"/>
        <v>1883</v>
      </c>
      <c r="K58" s="20">
        <f t="shared" si="10"/>
        <v>3260</v>
      </c>
      <c r="L58" s="20">
        <f t="shared" si="10"/>
        <v>2891</v>
      </c>
      <c r="M58" s="20">
        <f t="shared" si="10"/>
        <v>467</v>
      </c>
      <c r="N58" s="20">
        <f t="shared" si="10"/>
        <v>281</v>
      </c>
      <c r="O58" s="20">
        <f t="shared" si="10"/>
        <v>183</v>
      </c>
      <c r="P58" s="20">
        <f t="shared" si="10"/>
        <v>3416</v>
      </c>
      <c r="Q58" s="20">
        <f t="shared" si="10"/>
        <v>1558</v>
      </c>
      <c r="R58" s="20">
        <f t="shared" si="10"/>
        <v>998</v>
      </c>
      <c r="S58" s="20">
        <f t="shared" si="10"/>
        <v>1891</v>
      </c>
      <c r="T58" s="20">
        <f t="shared" si="10"/>
        <v>192</v>
      </c>
      <c r="U58" s="20">
        <f t="shared" si="10"/>
        <v>333</v>
      </c>
      <c r="V58" s="20">
        <f t="shared" si="10"/>
        <v>333</v>
      </c>
    </row>
    <row r="59" spans="1:22" x14ac:dyDescent="0.25">
      <c r="A59" s="8"/>
      <c r="B59" s="116" t="s">
        <v>42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</row>
    <row r="60" spans="1:22" ht="45" x14ac:dyDescent="0.25">
      <c r="A60" s="8">
        <v>35</v>
      </c>
      <c r="B60" s="22" t="s">
        <v>123</v>
      </c>
      <c r="C60" s="17">
        <f>SUM(D60:V60)</f>
        <v>22</v>
      </c>
      <c r="D60" s="17">
        <v>13</v>
      </c>
      <c r="E60" s="17">
        <v>0</v>
      </c>
      <c r="F60" s="17">
        <v>0</v>
      </c>
      <c r="G60" s="17">
        <v>0</v>
      </c>
      <c r="H60" s="17">
        <v>2</v>
      </c>
      <c r="I60" s="17">
        <v>0</v>
      </c>
      <c r="J60" s="17">
        <v>2</v>
      </c>
      <c r="K60" s="17">
        <v>0</v>
      </c>
      <c r="L60" s="17">
        <v>0</v>
      </c>
      <c r="M60" s="17">
        <v>0</v>
      </c>
      <c r="N60" s="17">
        <v>1</v>
      </c>
      <c r="O60" s="17">
        <v>0</v>
      </c>
      <c r="P60" s="17">
        <v>2</v>
      </c>
      <c r="Q60" s="17">
        <v>0</v>
      </c>
      <c r="R60" s="17">
        <v>0</v>
      </c>
      <c r="S60" s="17">
        <v>2</v>
      </c>
      <c r="T60" s="17">
        <v>0</v>
      </c>
      <c r="U60" s="17">
        <v>0</v>
      </c>
      <c r="V60" s="17">
        <v>0</v>
      </c>
    </row>
    <row r="61" spans="1:22" s="15" customFormat="1" x14ac:dyDescent="0.25">
      <c r="A61" s="91">
        <v>1</v>
      </c>
      <c r="B61" s="51" t="s">
        <v>27</v>
      </c>
      <c r="C61" s="19">
        <f>SUM(C60)</f>
        <v>22</v>
      </c>
      <c r="D61" s="19">
        <f t="shared" ref="D61:V61" si="11">SUM(D60)</f>
        <v>13</v>
      </c>
      <c r="E61" s="19">
        <f t="shared" si="11"/>
        <v>0</v>
      </c>
      <c r="F61" s="19">
        <f t="shared" si="11"/>
        <v>0</v>
      </c>
      <c r="G61" s="19">
        <f t="shared" si="11"/>
        <v>0</v>
      </c>
      <c r="H61" s="19">
        <f t="shared" si="11"/>
        <v>2</v>
      </c>
      <c r="I61" s="19">
        <f t="shared" si="11"/>
        <v>0</v>
      </c>
      <c r="J61" s="19">
        <f t="shared" si="11"/>
        <v>2</v>
      </c>
      <c r="K61" s="19">
        <f t="shared" si="11"/>
        <v>0</v>
      </c>
      <c r="L61" s="19">
        <f t="shared" si="11"/>
        <v>0</v>
      </c>
      <c r="M61" s="19">
        <f t="shared" si="11"/>
        <v>0</v>
      </c>
      <c r="N61" s="19">
        <f t="shared" si="11"/>
        <v>1</v>
      </c>
      <c r="O61" s="19">
        <f t="shared" si="11"/>
        <v>0</v>
      </c>
      <c r="P61" s="19">
        <f t="shared" si="11"/>
        <v>2</v>
      </c>
      <c r="Q61" s="19">
        <f t="shared" si="11"/>
        <v>0</v>
      </c>
      <c r="R61" s="19">
        <f t="shared" si="11"/>
        <v>0</v>
      </c>
      <c r="S61" s="19">
        <f t="shared" si="11"/>
        <v>2</v>
      </c>
      <c r="T61" s="19">
        <f t="shared" si="11"/>
        <v>0</v>
      </c>
      <c r="U61" s="19">
        <f t="shared" si="11"/>
        <v>0</v>
      </c>
      <c r="V61" s="19">
        <f t="shared" si="11"/>
        <v>0</v>
      </c>
    </row>
    <row r="62" spans="1:22" x14ac:dyDescent="0.25">
      <c r="A62" s="8"/>
      <c r="B62" s="116" t="s">
        <v>25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</row>
    <row r="63" spans="1:22" ht="105" x14ac:dyDescent="0.25">
      <c r="A63" s="8">
        <v>36</v>
      </c>
      <c r="B63" s="22" t="s">
        <v>125</v>
      </c>
      <c r="C63" s="17">
        <f>SUM(D63:V63)</f>
        <v>2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2</v>
      </c>
      <c r="V63" s="34">
        <v>0</v>
      </c>
    </row>
    <row r="64" spans="1:22" s="15" customFormat="1" x14ac:dyDescent="0.25">
      <c r="A64" s="91">
        <v>1</v>
      </c>
      <c r="B64" s="51" t="s">
        <v>27</v>
      </c>
      <c r="C64" s="89">
        <f t="shared" ref="C64:V64" si="12">SUM(C63:C63)</f>
        <v>2</v>
      </c>
      <c r="D64" s="89">
        <f t="shared" si="12"/>
        <v>0</v>
      </c>
      <c r="E64" s="89">
        <f t="shared" si="12"/>
        <v>0</v>
      </c>
      <c r="F64" s="89">
        <f t="shared" si="12"/>
        <v>0</v>
      </c>
      <c r="G64" s="89">
        <f t="shared" si="12"/>
        <v>0</v>
      </c>
      <c r="H64" s="89">
        <f t="shared" si="12"/>
        <v>0</v>
      </c>
      <c r="I64" s="89">
        <f t="shared" si="12"/>
        <v>0</v>
      </c>
      <c r="J64" s="89">
        <f t="shared" si="12"/>
        <v>0</v>
      </c>
      <c r="K64" s="89">
        <f t="shared" si="12"/>
        <v>0</v>
      </c>
      <c r="L64" s="89">
        <f t="shared" si="12"/>
        <v>0</v>
      </c>
      <c r="M64" s="89">
        <f t="shared" si="12"/>
        <v>0</v>
      </c>
      <c r="N64" s="89">
        <f t="shared" si="12"/>
        <v>0</v>
      </c>
      <c r="O64" s="89">
        <f t="shared" si="12"/>
        <v>0</v>
      </c>
      <c r="P64" s="89">
        <f t="shared" si="12"/>
        <v>0</v>
      </c>
      <c r="Q64" s="89">
        <f t="shared" si="12"/>
        <v>0</v>
      </c>
      <c r="R64" s="89">
        <f t="shared" si="12"/>
        <v>0</v>
      </c>
      <c r="S64" s="89">
        <f t="shared" si="12"/>
        <v>0</v>
      </c>
      <c r="T64" s="89">
        <f t="shared" si="12"/>
        <v>0</v>
      </c>
      <c r="U64" s="89">
        <f t="shared" si="12"/>
        <v>2</v>
      </c>
      <c r="V64" s="89">
        <f t="shared" si="12"/>
        <v>0</v>
      </c>
    </row>
    <row r="65" spans="1:22" s="15" customFormat="1" x14ac:dyDescent="0.25">
      <c r="A65" s="91"/>
      <c r="B65" s="51" t="s">
        <v>29</v>
      </c>
      <c r="C65" s="89">
        <f>C64+C61+C58+C53+C48+C38+C25+C22+C28+C31</f>
        <v>40430</v>
      </c>
      <c r="D65" s="89">
        <f t="shared" ref="D65:V65" si="13">D64+D61+D58+D53+D48+D38+D25+D22+D28+D31</f>
        <v>5769</v>
      </c>
      <c r="E65" s="89">
        <f t="shared" si="13"/>
        <v>1290</v>
      </c>
      <c r="F65" s="89">
        <f t="shared" si="13"/>
        <v>665</v>
      </c>
      <c r="G65" s="89">
        <f t="shared" si="13"/>
        <v>511</v>
      </c>
      <c r="H65" s="89">
        <f t="shared" si="13"/>
        <v>953</v>
      </c>
      <c r="I65" s="89">
        <f t="shared" si="13"/>
        <v>763</v>
      </c>
      <c r="J65" s="89">
        <f t="shared" si="13"/>
        <v>2589</v>
      </c>
      <c r="K65" s="89">
        <f t="shared" si="13"/>
        <v>6287</v>
      </c>
      <c r="L65" s="89">
        <f t="shared" si="13"/>
        <v>4592</v>
      </c>
      <c r="M65" s="89">
        <f t="shared" si="13"/>
        <v>1079</v>
      </c>
      <c r="N65" s="89">
        <f t="shared" si="13"/>
        <v>592</v>
      </c>
      <c r="O65" s="89">
        <f t="shared" si="13"/>
        <v>280</v>
      </c>
      <c r="P65" s="89">
        <f t="shared" si="13"/>
        <v>6765</v>
      </c>
      <c r="Q65" s="89">
        <f t="shared" si="13"/>
        <v>2424</v>
      </c>
      <c r="R65" s="89">
        <f t="shared" si="13"/>
        <v>1825</v>
      </c>
      <c r="S65" s="89">
        <f t="shared" si="13"/>
        <v>2390</v>
      </c>
      <c r="T65" s="89">
        <f t="shared" si="13"/>
        <v>338</v>
      </c>
      <c r="U65" s="89">
        <f t="shared" si="13"/>
        <v>627</v>
      </c>
      <c r="V65" s="89">
        <f t="shared" si="13"/>
        <v>691</v>
      </c>
    </row>
    <row r="66" spans="1:22" x14ac:dyDescent="0.25">
      <c r="A66" s="8"/>
      <c r="B66" s="114" t="s">
        <v>4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7" spans="1:22" x14ac:dyDescent="0.25">
      <c r="A67" s="8"/>
      <c r="B67" s="124" t="s">
        <v>126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</row>
    <row r="68" spans="1:22" ht="75" x14ac:dyDescent="0.25">
      <c r="A68" s="8">
        <v>37</v>
      </c>
      <c r="B68" s="14" t="s">
        <v>128</v>
      </c>
      <c r="C68" s="17">
        <f t="shared" ref="C68:C80" si="14">SUM(D68:V68)</f>
        <v>7</v>
      </c>
      <c r="D68" s="17">
        <v>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1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2</v>
      </c>
      <c r="Q68" s="17">
        <v>0</v>
      </c>
      <c r="R68" s="17">
        <v>3</v>
      </c>
      <c r="S68" s="17">
        <v>0</v>
      </c>
      <c r="T68" s="17">
        <v>0</v>
      </c>
      <c r="U68" s="17">
        <v>0</v>
      </c>
      <c r="V68" s="17">
        <v>0</v>
      </c>
    </row>
    <row r="69" spans="1:22" ht="90" x14ac:dyDescent="0.25">
      <c r="A69" s="8">
        <v>38</v>
      </c>
      <c r="B69" s="14" t="s">
        <v>21</v>
      </c>
      <c r="C69" s="17">
        <f t="shared" si="14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ht="30" x14ac:dyDescent="0.25">
      <c r="A70" s="8">
        <v>39</v>
      </c>
      <c r="B70" s="14" t="s">
        <v>129</v>
      </c>
      <c r="C70" s="17">
        <f t="shared" si="14"/>
        <v>84</v>
      </c>
      <c r="D70" s="17">
        <v>41</v>
      </c>
      <c r="E70" s="17">
        <v>1</v>
      </c>
      <c r="F70" s="17">
        <v>0</v>
      </c>
      <c r="G70" s="17">
        <v>0</v>
      </c>
      <c r="H70" s="17">
        <v>0</v>
      </c>
      <c r="I70" s="17">
        <v>0</v>
      </c>
      <c r="J70" s="17">
        <v>5</v>
      </c>
      <c r="K70" s="17">
        <v>15</v>
      </c>
      <c r="L70" s="17">
        <v>4</v>
      </c>
      <c r="M70" s="17">
        <v>0</v>
      </c>
      <c r="N70" s="17">
        <v>0</v>
      </c>
      <c r="O70" s="17">
        <v>0</v>
      </c>
      <c r="P70" s="17">
        <v>7</v>
      </c>
      <c r="Q70" s="17">
        <v>0</v>
      </c>
      <c r="R70" s="17">
        <v>11</v>
      </c>
      <c r="S70" s="17">
        <v>0</v>
      </c>
      <c r="T70" s="17">
        <v>0</v>
      </c>
      <c r="U70" s="17">
        <v>0</v>
      </c>
      <c r="V70" s="17">
        <v>0</v>
      </c>
    </row>
    <row r="71" spans="1:22" ht="90" x14ac:dyDescent="0.25">
      <c r="A71" s="8">
        <v>40</v>
      </c>
      <c r="B71" s="14" t="s">
        <v>130</v>
      </c>
      <c r="C71" s="17">
        <f t="shared" si="14"/>
        <v>238</v>
      </c>
      <c r="D71" s="17">
        <v>64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7</v>
      </c>
      <c r="K71" s="17">
        <v>56</v>
      </c>
      <c r="L71" s="17">
        <v>0</v>
      </c>
      <c r="M71" s="17">
        <v>0</v>
      </c>
      <c r="N71" s="17">
        <v>0</v>
      </c>
      <c r="O71" s="17">
        <v>7</v>
      </c>
      <c r="P71" s="17">
        <v>28</v>
      </c>
      <c r="Q71" s="17">
        <v>0</v>
      </c>
      <c r="R71" s="17">
        <v>76</v>
      </c>
      <c r="S71" s="17">
        <v>0</v>
      </c>
      <c r="T71" s="17">
        <v>0</v>
      </c>
      <c r="U71" s="17">
        <v>0</v>
      </c>
      <c r="V71" s="17">
        <v>0</v>
      </c>
    </row>
    <row r="72" spans="1:22" ht="30" x14ac:dyDescent="0.25">
      <c r="A72" s="8">
        <v>41</v>
      </c>
      <c r="B72" s="14" t="s">
        <v>131</v>
      </c>
      <c r="C72" s="17">
        <f t="shared" si="14"/>
        <v>236</v>
      </c>
      <c r="D72" s="17">
        <v>48</v>
      </c>
      <c r="E72" s="17">
        <v>2</v>
      </c>
      <c r="F72" s="17">
        <v>0</v>
      </c>
      <c r="G72" s="17">
        <v>0</v>
      </c>
      <c r="H72" s="17">
        <v>0</v>
      </c>
      <c r="I72" s="17">
        <v>0</v>
      </c>
      <c r="J72" s="17">
        <v>30</v>
      </c>
      <c r="K72" s="17">
        <v>106</v>
      </c>
      <c r="L72" s="17">
        <v>7</v>
      </c>
      <c r="M72" s="17">
        <v>14</v>
      </c>
      <c r="N72" s="17">
        <v>1</v>
      </c>
      <c r="O72" s="17">
        <v>2</v>
      </c>
      <c r="P72" s="17">
        <v>12</v>
      </c>
      <c r="Q72" s="17">
        <v>0</v>
      </c>
      <c r="R72" s="17">
        <v>10</v>
      </c>
      <c r="S72" s="17">
        <v>0</v>
      </c>
      <c r="T72" s="17">
        <v>0</v>
      </c>
      <c r="U72" s="17">
        <v>0</v>
      </c>
      <c r="V72" s="17">
        <v>4</v>
      </c>
    </row>
    <row r="73" spans="1:22" ht="30" x14ac:dyDescent="0.25">
      <c r="A73" s="8">
        <v>42</v>
      </c>
      <c r="B73" s="14" t="s">
        <v>68</v>
      </c>
      <c r="C73" s="17">
        <f t="shared" si="14"/>
        <v>266</v>
      </c>
      <c r="D73" s="17">
        <v>92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24</v>
      </c>
      <c r="K73" s="17">
        <v>65</v>
      </c>
      <c r="L73" s="17">
        <v>2</v>
      </c>
      <c r="M73" s="17">
        <v>0</v>
      </c>
      <c r="N73" s="17">
        <v>1</v>
      </c>
      <c r="O73" s="17">
        <v>5</v>
      </c>
      <c r="P73" s="17">
        <v>37</v>
      </c>
      <c r="Q73" s="17">
        <v>0</v>
      </c>
      <c r="R73" s="17">
        <v>38</v>
      </c>
      <c r="S73" s="17">
        <v>0</v>
      </c>
      <c r="T73" s="17">
        <v>0</v>
      </c>
      <c r="U73" s="17">
        <v>0</v>
      </c>
      <c r="V73" s="17">
        <v>2</v>
      </c>
    </row>
    <row r="74" spans="1:22" ht="45" x14ac:dyDescent="0.25">
      <c r="A74" s="8">
        <v>43</v>
      </c>
      <c r="B74" s="14" t="s">
        <v>133</v>
      </c>
      <c r="C74" s="17">
        <f t="shared" si="14"/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1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45" x14ac:dyDescent="0.25">
      <c r="A75" s="8">
        <v>44</v>
      </c>
      <c r="B75" s="14" t="s">
        <v>134</v>
      </c>
      <c r="C75" s="17">
        <f t="shared" si="14"/>
        <v>10</v>
      </c>
      <c r="D75" s="17">
        <v>2</v>
      </c>
      <c r="E75" s="17">
        <v>1</v>
      </c>
      <c r="F75" s="17">
        <v>0</v>
      </c>
      <c r="G75" s="17">
        <v>0</v>
      </c>
      <c r="H75" s="17">
        <v>0</v>
      </c>
      <c r="I75" s="17">
        <v>0</v>
      </c>
      <c r="J75" s="17">
        <v>1</v>
      </c>
      <c r="K75" s="17">
        <v>6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</row>
    <row r="76" spans="1:22" ht="45" x14ac:dyDescent="0.25">
      <c r="A76" s="8">
        <v>45</v>
      </c>
      <c r="B76" s="14" t="s">
        <v>135</v>
      </c>
      <c r="C76" s="17">
        <f t="shared" si="14"/>
        <v>340</v>
      </c>
      <c r="D76" s="17">
        <v>138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11</v>
      </c>
      <c r="K76" s="17">
        <v>42</v>
      </c>
      <c r="L76" s="17">
        <v>1</v>
      </c>
      <c r="M76" s="17">
        <v>0</v>
      </c>
      <c r="N76" s="17">
        <v>1</v>
      </c>
      <c r="O76" s="17">
        <v>4</v>
      </c>
      <c r="P76" s="17">
        <v>44</v>
      </c>
      <c r="Q76" s="17">
        <v>0</v>
      </c>
      <c r="R76" s="17">
        <v>96</v>
      </c>
      <c r="S76" s="17">
        <v>0</v>
      </c>
      <c r="T76" s="17">
        <v>0</v>
      </c>
      <c r="U76" s="17">
        <v>0</v>
      </c>
      <c r="V76" s="17">
        <v>3</v>
      </c>
    </row>
    <row r="77" spans="1:22" ht="60" x14ac:dyDescent="0.25">
      <c r="A77" s="8">
        <v>46</v>
      </c>
      <c r="B77" s="14" t="s">
        <v>10</v>
      </c>
      <c r="C77" s="17">
        <f t="shared" si="14"/>
        <v>12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1</v>
      </c>
      <c r="K77" s="17">
        <v>9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2</v>
      </c>
      <c r="T77" s="17">
        <v>0</v>
      </c>
      <c r="U77" s="17">
        <v>0</v>
      </c>
      <c r="V77" s="17">
        <v>0</v>
      </c>
    </row>
    <row r="78" spans="1:22" ht="30" x14ac:dyDescent="0.25">
      <c r="A78" s="8">
        <v>47</v>
      </c>
      <c r="B78" s="14" t="s">
        <v>136</v>
      </c>
      <c r="C78" s="17">
        <f t="shared" si="14"/>
        <v>65</v>
      </c>
      <c r="D78" s="17">
        <v>12</v>
      </c>
      <c r="E78" s="17">
        <v>0</v>
      </c>
      <c r="F78" s="17">
        <v>1</v>
      </c>
      <c r="G78" s="17">
        <v>0</v>
      </c>
      <c r="H78" s="17">
        <v>0</v>
      </c>
      <c r="I78" s="17">
        <v>0</v>
      </c>
      <c r="J78" s="17">
        <v>14</v>
      </c>
      <c r="K78" s="17">
        <v>6</v>
      </c>
      <c r="L78" s="17">
        <v>1</v>
      </c>
      <c r="M78" s="17">
        <v>1</v>
      </c>
      <c r="N78" s="17">
        <v>8</v>
      </c>
      <c r="O78" s="17">
        <v>0</v>
      </c>
      <c r="P78" s="17">
        <v>12</v>
      </c>
      <c r="Q78" s="17">
        <v>0</v>
      </c>
      <c r="R78" s="17">
        <v>10</v>
      </c>
      <c r="S78" s="17">
        <v>0</v>
      </c>
      <c r="T78" s="17">
        <v>0</v>
      </c>
      <c r="U78" s="17">
        <v>0</v>
      </c>
      <c r="V78" s="17">
        <v>0</v>
      </c>
    </row>
    <row r="79" spans="1:22" ht="30" x14ac:dyDescent="0.25">
      <c r="A79" s="8">
        <v>48</v>
      </c>
      <c r="B79" s="14" t="s">
        <v>19</v>
      </c>
      <c r="C79" s="17">
        <f t="shared" si="14"/>
        <v>95</v>
      </c>
      <c r="D79" s="17">
        <v>53</v>
      </c>
      <c r="E79" s="17">
        <v>0</v>
      </c>
      <c r="F79" s="17">
        <v>1</v>
      </c>
      <c r="G79" s="17">
        <v>0</v>
      </c>
      <c r="H79" s="17">
        <v>1</v>
      </c>
      <c r="I79" s="17">
        <v>0</v>
      </c>
      <c r="J79" s="17">
        <v>9</v>
      </c>
      <c r="K79" s="17">
        <v>22</v>
      </c>
      <c r="L79" s="17">
        <v>0</v>
      </c>
      <c r="M79" s="17">
        <v>0</v>
      </c>
      <c r="N79" s="17">
        <v>1</v>
      </c>
      <c r="O79" s="17">
        <v>0</v>
      </c>
      <c r="P79" s="17">
        <v>6</v>
      </c>
      <c r="Q79" s="17">
        <v>0</v>
      </c>
      <c r="R79" s="17">
        <v>2</v>
      </c>
      <c r="S79" s="17">
        <v>0</v>
      </c>
      <c r="T79" s="17">
        <v>0</v>
      </c>
      <c r="U79" s="17">
        <v>0</v>
      </c>
      <c r="V79" s="17">
        <v>0</v>
      </c>
    </row>
    <row r="80" spans="1:22" x14ac:dyDescent="0.25">
      <c r="A80" s="8">
        <v>49</v>
      </c>
      <c r="B80" s="14" t="s">
        <v>18</v>
      </c>
      <c r="C80" s="17">
        <f t="shared" si="14"/>
        <v>79</v>
      </c>
      <c r="D80" s="17">
        <v>24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9</v>
      </c>
      <c r="K80" s="17">
        <v>29</v>
      </c>
      <c r="L80" s="17">
        <v>0</v>
      </c>
      <c r="M80" s="17">
        <v>0</v>
      </c>
      <c r="N80" s="17">
        <v>0</v>
      </c>
      <c r="O80" s="17">
        <v>0</v>
      </c>
      <c r="P80" s="17">
        <v>10</v>
      </c>
      <c r="Q80" s="17">
        <v>0</v>
      </c>
      <c r="R80" s="17">
        <v>7</v>
      </c>
      <c r="S80" s="17">
        <v>0</v>
      </c>
      <c r="T80" s="17">
        <v>0</v>
      </c>
      <c r="U80" s="17">
        <v>0</v>
      </c>
      <c r="V80" s="17">
        <v>0</v>
      </c>
    </row>
    <row r="81" spans="1:22" s="15" customFormat="1" x14ac:dyDescent="0.25">
      <c r="A81" s="91">
        <v>13</v>
      </c>
      <c r="B81" s="67" t="s">
        <v>27</v>
      </c>
      <c r="C81" s="89">
        <f t="shared" ref="C81:V81" si="15">SUM(C68:C80)</f>
        <v>1433</v>
      </c>
      <c r="D81" s="89">
        <f t="shared" si="15"/>
        <v>475</v>
      </c>
      <c r="E81" s="89">
        <f t="shared" si="15"/>
        <v>4</v>
      </c>
      <c r="F81" s="89">
        <f t="shared" si="15"/>
        <v>2</v>
      </c>
      <c r="G81" s="89">
        <f t="shared" si="15"/>
        <v>0</v>
      </c>
      <c r="H81" s="89">
        <f t="shared" si="15"/>
        <v>1</v>
      </c>
      <c r="I81" s="89">
        <f t="shared" si="15"/>
        <v>0</v>
      </c>
      <c r="J81" s="89">
        <f t="shared" si="15"/>
        <v>112</v>
      </c>
      <c r="K81" s="89">
        <f t="shared" si="15"/>
        <v>357</v>
      </c>
      <c r="L81" s="89">
        <f t="shared" si="15"/>
        <v>15</v>
      </c>
      <c r="M81" s="89">
        <f t="shared" si="15"/>
        <v>15</v>
      </c>
      <c r="N81" s="89">
        <f t="shared" si="15"/>
        <v>12</v>
      </c>
      <c r="O81" s="89">
        <f t="shared" si="15"/>
        <v>18</v>
      </c>
      <c r="P81" s="89">
        <f t="shared" si="15"/>
        <v>158</v>
      </c>
      <c r="Q81" s="89">
        <f t="shared" si="15"/>
        <v>0</v>
      </c>
      <c r="R81" s="89">
        <f t="shared" si="15"/>
        <v>253</v>
      </c>
      <c r="S81" s="89">
        <f t="shared" si="15"/>
        <v>2</v>
      </c>
      <c r="T81" s="89">
        <f t="shared" si="15"/>
        <v>0</v>
      </c>
      <c r="U81" s="89">
        <f t="shared" si="15"/>
        <v>0</v>
      </c>
      <c r="V81" s="89">
        <f t="shared" si="15"/>
        <v>9</v>
      </c>
    </row>
    <row r="82" spans="1:22" x14ac:dyDescent="0.25">
      <c r="A82" s="8"/>
      <c r="B82" s="116" t="s">
        <v>70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</row>
    <row r="83" spans="1:22" x14ac:dyDescent="0.25">
      <c r="A83" s="8">
        <v>50</v>
      </c>
      <c r="B83" s="21" t="s">
        <v>139</v>
      </c>
      <c r="C83" s="17">
        <f t="shared" ref="C83:C89" si="16">SUM(D83:V83)</f>
        <v>18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3</v>
      </c>
      <c r="M83" s="17">
        <v>0</v>
      </c>
      <c r="N83" s="17">
        <v>0</v>
      </c>
      <c r="O83" s="17">
        <v>0</v>
      </c>
      <c r="P83" s="17">
        <v>9</v>
      </c>
      <c r="Q83" s="17">
        <v>6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ht="30" x14ac:dyDescent="0.25">
      <c r="A84" s="8">
        <v>51</v>
      </c>
      <c r="B84" s="21" t="s">
        <v>140</v>
      </c>
      <c r="C84" s="17">
        <f t="shared" si="16"/>
        <v>2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1</v>
      </c>
      <c r="K84" s="17">
        <v>1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45" x14ac:dyDescent="0.25">
      <c r="A85" s="8">
        <v>52</v>
      </c>
      <c r="B85" s="21" t="s">
        <v>76</v>
      </c>
      <c r="C85" s="17">
        <f t="shared" si="16"/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x14ac:dyDescent="0.25">
      <c r="A86" s="8">
        <v>53</v>
      </c>
      <c r="B86" s="21" t="s">
        <v>75</v>
      </c>
      <c r="C86" s="17">
        <f t="shared" si="16"/>
        <v>23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3</v>
      </c>
      <c r="L86" s="17">
        <v>8</v>
      </c>
      <c r="M86" s="17">
        <v>1</v>
      </c>
      <c r="N86" s="17">
        <v>0</v>
      </c>
      <c r="O86" s="17">
        <v>0</v>
      </c>
      <c r="P86" s="17">
        <v>10</v>
      </c>
      <c r="Q86" s="17">
        <v>0</v>
      </c>
      <c r="R86" s="17">
        <v>1</v>
      </c>
      <c r="S86" s="17">
        <v>0</v>
      </c>
      <c r="T86" s="17">
        <v>0</v>
      </c>
      <c r="U86" s="17">
        <v>0</v>
      </c>
      <c r="V86" s="17">
        <v>0</v>
      </c>
    </row>
    <row r="87" spans="1:22" ht="75" x14ac:dyDescent="0.25">
      <c r="A87" s="8">
        <v>54</v>
      </c>
      <c r="B87" s="21" t="s">
        <v>74</v>
      </c>
      <c r="C87" s="17">
        <f t="shared" si="16"/>
        <v>6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6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1:22" ht="75" x14ac:dyDescent="0.25">
      <c r="A88" s="8">
        <v>55</v>
      </c>
      <c r="B88" s="21" t="s">
        <v>73</v>
      </c>
      <c r="C88" s="17">
        <f t="shared" si="16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</row>
    <row r="89" spans="1:22" ht="90" x14ac:dyDescent="0.25">
      <c r="A89" s="8">
        <v>56</v>
      </c>
      <c r="B89" s="21" t="s">
        <v>141</v>
      </c>
      <c r="C89" s="17">
        <f t="shared" si="16"/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s="15" customFormat="1" x14ac:dyDescent="0.25">
      <c r="A90" s="91">
        <v>7</v>
      </c>
      <c r="B90" s="51" t="s">
        <v>27</v>
      </c>
      <c r="C90" s="19">
        <f>SUM(C83:C89)</f>
        <v>49</v>
      </c>
      <c r="D90" s="19">
        <f>SUM(D83:D89)</f>
        <v>0</v>
      </c>
      <c r="E90" s="19">
        <f t="shared" ref="E90:V90" si="17">SUM(E83:E89)</f>
        <v>0</v>
      </c>
      <c r="F90" s="19">
        <f t="shared" si="17"/>
        <v>0</v>
      </c>
      <c r="G90" s="19">
        <f t="shared" si="17"/>
        <v>0</v>
      </c>
      <c r="H90" s="19">
        <f t="shared" si="17"/>
        <v>0</v>
      </c>
      <c r="I90" s="19">
        <f t="shared" si="17"/>
        <v>0</v>
      </c>
      <c r="J90" s="19">
        <f t="shared" si="17"/>
        <v>1</v>
      </c>
      <c r="K90" s="19">
        <f t="shared" si="17"/>
        <v>4</v>
      </c>
      <c r="L90" s="19">
        <f t="shared" si="17"/>
        <v>17</v>
      </c>
      <c r="M90" s="19">
        <f t="shared" si="17"/>
        <v>1</v>
      </c>
      <c r="N90" s="19">
        <f t="shared" si="17"/>
        <v>0</v>
      </c>
      <c r="O90" s="19">
        <f t="shared" si="17"/>
        <v>0</v>
      </c>
      <c r="P90" s="19">
        <f t="shared" si="17"/>
        <v>19</v>
      </c>
      <c r="Q90" s="19">
        <f t="shared" si="17"/>
        <v>6</v>
      </c>
      <c r="R90" s="19">
        <f t="shared" si="17"/>
        <v>1</v>
      </c>
      <c r="S90" s="19">
        <f t="shared" si="17"/>
        <v>0</v>
      </c>
      <c r="T90" s="19">
        <f t="shared" si="17"/>
        <v>0</v>
      </c>
      <c r="U90" s="19">
        <f t="shared" si="17"/>
        <v>0</v>
      </c>
      <c r="V90" s="19">
        <f t="shared" si="17"/>
        <v>0</v>
      </c>
    </row>
    <row r="91" spans="1:22" x14ac:dyDescent="0.25">
      <c r="A91" s="8"/>
      <c r="B91" s="116" t="s">
        <v>52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</row>
    <row r="92" spans="1:22" ht="60" x14ac:dyDescent="0.25">
      <c r="A92" s="8">
        <v>57</v>
      </c>
      <c r="B92" s="22" t="s">
        <v>53</v>
      </c>
      <c r="C92" s="17">
        <f>SUM(D92:V92)</f>
        <v>8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3</v>
      </c>
      <c r="L92" s="17">
        <v>0</v>
      </c>
      <c r="M92" s="17">
        <v>0</v>
      </c>
      <c r="N92" s="17">
        <v>0</v>
      </c>
      <c r="O92" s="17">
        <v>0</v>
      </c>
      <c r="P92" s="17">
        <v>2</v>
      </c>
      <c r="Q92" s="17">
        <v>1</v>
      </c>
      <c r="R92" s="17">
        <v>0</v>
      </c>
      <c r="S92" s="17">
        <v>0</v>
      </c>
      <c r="T92" s="17">
        <v>2</v>
      </c>
      <c r="U92" s="17">
        <v>0</v>
      </c>
      <c r="V92" s="17">
        <v>0</v>
      </c>
    </row>
    <row r="93" spans="1:22" s="15" customFormat="1" x14ac:dyDescent="0.25">
      <c r="A93" s="91">
        <v>1</v>
      </c>
      <c r="B93" s="51" t="s">
        <v>27</v>
      </c>
      <c r="C93" s="19">
        <f t="shared" ref="C93" si="18">SUM(C92)</f>
        <v>8</v>
      </c>
      <c r="D93" s="19">
        <f t="shared" ref="D93:V93" si="19">SUM(D92)</f>
        <v>0</v>
      </c>
      <c r="E93" s="19">
        <f t="shared" si="19"/>
        <v>0</v>
      </c>
      <c r="F93" s="19">
        <f t="shared" si="19"/>
        <v>0</v>
      </c>
      <c r="G93" s="19">
        <f t="shared" si="19"/>
        <v>0</v>
      </c>
      <c r="H93" s="19">
        <f t="shared" si="19"/>
        <v>0</v>
      </c>
      <c r="I93" s="19">
        <f t="shared" si="19"/>
        <v>0</v>
      </c>
      <c r="J93" s="19">
        <f t="shared" si="19"/>
        <v>0</v>
      </c>
      <c r="K93" s="19">
        <f t="shared" si="19"/>
        <v>3</v>
      </c>
      <c r="L93" s="19">
        <f t="shared" si="19"/>
        <v>0</v>
      </c>
      <c r="M93" s="19">
        <f t="shared" si="19"/>
        <v>0</v>
      </c>
      <c r="N93" s="19">
        <f t="shared" si="19"/>
        <v>0</v>
      </c>
      <c r="O93" s="19">
        <f t="shared" si="19"/>
        <v>0</v>
      </c>
      <c r="P93" s="19">
        <f t="shared" si="19"/>
        <v>2</v>
      </c>
      <c r="Q93" s="19">
        <f t="shared" si="19"/>
        <v>1</v>
      </c>
      <c r="R93" s="19">
        <f t="shared" si="19"/>
        <v>0</v>
      </c>
      <c r="S93" s="19">
        <f t="shared" si="19"/>
        <v>0</v>
      </c>
      <c r="T93" s="19">
        <f t="shared" si="19"/>
        <v>2</v>
      </c>
      <c r="U93" s="19">
        <f t="shared" si="19"/>
        <v>0</v>
      </c>
      <c r="V93" s="19">
        <f t="shared" si="19"/>
        <v>0</v>
      </c>
    </row>
    <row r="94" spans="1:22" s="15" customFormat="1" x14ac:dyDescent="0.25">
      <c r="A94" s="114" t="s">
        <v>64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</row>
    <row r="95" spans="1:22" s="15" customFormat="1" ht="135" x14ac:dyDescent="0.25">
      <c r="A95" s="8">
        <v>58</v>
      </c>
      <c r="B95" s="22" t="s">
        <v>142</v>
      </c>
      <c r="C95" s="17">
        <f>SUM(D95:V95)</f>
        <v>14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4</v>
      </c>
      <c r="K95" s="17">
        <v>7</v>
      </c>
      <c r="L95" s="17">
        <v>0</v>
      </c>
      <c r="M95" s="17">
        <v>0</v>
      </c>
      <c r="N95" s="17">
        <v>0</v>
      </c>
      <c r="O95" s="17">
        <v>0</v>
      </c>
      <c r="P95" s="17">
        <v>1</v>
      </c>
      <c r="Q95" s="17">
        <v>0</v>
      </c>
      <c r="R95" s="17">
        <v>0</v>
      </c>
      <c r="S95" s="17">
        <v>0</v>
      </c>
      <c r="T95" s="17">
        <v>0</v>
      </c>
      <c r="U95" s="17">
        <v>2</v>
      </c>
      <c r="V95" s="17">
        <v>0</v>
      </c>
    </row>
    <row r="96" spans="1:22" s="15" customFormat="1" ht="75" x14ac:dyDescent="0.25">
      <c r="A96" s="8">
        <v>59</v>
      </c>
      <c r="B96" s="22" t="s">
        <v>65</v>
      </c>
      <c r="C96" s="17">
        <f>SUM(D96:V96)</f>
        <v>26</v>
      </c>
      <c r="D96" s="17">
        <v>1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3</v>
      </c>
      <c r="K96" s="17">
        <v>10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2</v>
      </c>
      <c r="T96" s="17">
        <v>0</v>
      </c>
      <c r="U96" s="17">
        <v>3</v>
      </c>
      <c r="V96" s="17">
        <v>7</v>
      </c>
    </row>
    <row r="97" spans="1:22" s="15" customFormat="1" x14ac:dyDescent="0.25">
      <c r="A97" s="91">
        <v>2</v>
      </c>
      <c r="B97" s="51" t="s">
        <v>27</v>
      </c>
      <c r="C97" s="19">
        <f>SUM(C95,C96)</f>
        <v>40</v>
      </c>
      <c r="D97" s="19">
        <f t="shared" ref="D97:V97" si="20">SUM(D95,D96)</f>
        <v>1</v>
      </c>
      <c r="E97" s="19">
        <f t="shared" si="20"/>
        <v>0</v>
      </c>
      <c r="F97" s="19">
        <f t="shared" si="20"/>
        <v>0</v>
      </c>
      <c r="G97" s="19">
        <f t="shared" si="20"/>
        <v>0</v>
      </c>
      <c r="H97" s="19">
        <f t="shared" si="20"/>
        <v>0</v>
      </c>
      <c r="I97" s="19">
        <f t="shared" si="20"/>
        <v>0</v>
      </c>
      <c r="J97" s="19">
        <f t="shared" si="20"/>
        <v>7</v>
      </c>
      <c r="K97" s="19">
        <f t="shared" si="20"/>
        <v>17</v>
      </c>
      <c r="L97" s="19">
        <f t="shared" si="20"/>
        <v>0</v>
      </c>
      <c r="M97" s="19">
        <f t="shared" si="20"/>
        <v>0</v>
      </c>
      <c r="N97" s="19">
        <f t="shared" si="20"/>
        <v>0</v>
      </c>
      <c r="O97" s="19">
        <f t="shared" si="20"/>
        <v>0</v>
      </c>
      <c r="P97" s="19">
        <f t="shared" si="20"/>
        <v>1</v>
      </c>
      <c r="Q97" s="19">
        <f t="shared" si="20"/>
        <v>0</v>
      </c>
      <c r="R97" s="19">
        <f t="shared" si="20"/>
        <v>0</v>
      </c>
      <c r="S97" s="19">
        <f t="shared" si="20"/>
        <v>2</v>
      </c>
      <c r="T97" s="19">
        <f t="shared" si="20"/>
        <v>0</v>
      </c>
      <c r="U97" s="19">
        <f t="shared" si="20"/>
        <v>5</v>
      </c>
      <c r="V97" s="19">
        <f t="shared" si="20"/>
        <v>7</v>
      </c>
    </row>
    <row r="98" spans="1:22" x14ac:dyDescent="0.25">
      <c r="A98" s="8"/>
      <c r="B98" s="116" t="s">
        <v>57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</row>
    <row r="99" spans="1:22" ht="30" x14ac:dyDescent="0.25">
      <c r="A99" s="8">
        <v>60</v>
      </c>
      <c r="B99" s="22" t="s">
        <v>143</v>
      </c>
      <c r="C99" s="30">
        <f>SUM(D99:V99)</f>
        <v>2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1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1</v>
      </c>
      <c r="S99" s="34">
        <v>0</v>
      </c>
      <c r="T99" s="34">
        <v>0</v>
      </c>
      <c r="U99" s="34">
        <v>0</v>
      </c>
      <c r="V99" s="34">
        <v>0</v>
      </c>
    </row>
    <row r="100" spans="1:22" s="15" customFormat="1" x14ac:dyDescent="0.25">
      <c r="A100" s="91">
        <v>1</v>
      </c>
      <c r="B100" s="51" t="s">
        <v>27</v>
      </c>
      <c r="C100" s="19">
        <f>SUM(C99)</f>
        <v>2</v>
      </c>
      <c r="D100" s="19">
        <f t="shared" ref="D100:V100" si="21">SUM(D99)</f>
        <v>0</v>
      </c>
      <c r="E100" s="19">
        <f t="shared" si="21"/>
        <v>0</v>
      </c>
      <c r="F100" s="19">
        <f t="shared" si="21"/>
        <v>0</v>
      </c>
      <c r="G100" s="19">
        <f t="shared" si="21"/>
        <v>0</v>
      </c>
      <c r="H100" s="19">
        <f t="shared" si="21"/>
        <v>0</v>
      </c>
      <c r="I100" s="19">
        <f t="shared" si="21"/>
        <v>0</v>
      </c>
      <c r="J100" s="19">
        <f t="shared" si="21"/>
        <v>1</v>
      </c>
      <c r="K100" s="19">
        <f t="shared" si="21"/>
        <v>0</v>
      </c>
      <c r="L100" s="19">
        <f t="shared" si="21"/>
        <v>0</v>
      </c>
      <c r="M100" s="19">
        <f t="shared" si="21"/>
        <v>0</v>
      </c>
      <c r="N100" s="19">
        <f t="shared" si="21"/>
        <v>0</v>
      </c>
      <c r="O100" s="19">
        <f t="shared" si="21"/>
        <v>0</v>
      </c>
      <c r="P100" s="19">
        <f t="shared" si="21"/>
        <v>0</v>
      </c>
      <c r="Q100" s="19">
        <f t="shared" si="21"/>
        <v>0</v>
      </c>
      <c r="R100" s="19">
        <f t="shared" si="21"/>
        <v>1</v>
      </c>
      <c r="S100" s="19">
        <f t="shared" si="21"/>
        <v>0</v>
      </c>
      <c r="T100" s="19">
        <f t="shared" si="21"/>
        <v>0</v>
      </c>
      <c r="U100" s="19">
        <f t="shared" si="21"/>
        <v>0</v>
      </c>
      <c r="V100" s="19">
        <f t="shared" si="21"/>
        <v>0</v>
      </c>
    </row>
    <row r="101" spans="1:22" s="15" customFormat="1" x14ac:dyDescent="0.25">
      <c r="A101" s="91"/>
      <c r="B101" s="51" t="s">
        <v>30</v>
      </c>
      <c r="C101" s="19">
        <f>C100+C97+C93+C90+C81</f>
        <v>1532</v>
      </c>
      <c r="D101" s="19">
        <f>D100+D97+D93+D90+D81</f>
        <v>476</v>
      </c>
      <c r="E101" s="19">
        <f>E100+E97+E93+E90+E81</f>
        <v>4</v>
      </c>
      <c r="F101" s="19">
        <f t="shared" ref="F101:V101" si="22">F100+F97+F93+F90+F81</f>
        <v>2</v>
      </c>
      <c r="G101" s="19">
        <f t="shared" si="22"/>
        <v>0</v>
      </c>
      <c r="H101" s="19">
        <f t="shared" si="22"/>
        <v>1</v>
      </c>
      <c r="I101" s="19">
        <f t="shared" si="22"/>
        <v>0</v>
      </c>
      <c r="J101" s="19">
        <f t="shared" si="22"/>
        <v>121</v>
      </c>
      <c r="K101" s="19">
        <f t="shared" si="22"/>
        <v>381</v>
      </c>
      <c r="L101" s="19">
        <f t="shared" si="22"/>
        <v>32</v>
      </c>
      <c r="M101" s="19">
        <f t="shared" si="22"/>
        <v>16</v>
      </c>
      <c r="N101" s="19">
        <f t="shared" si="22"/>
        <v>12</v>
      </c>
      <c r="O101" s="19">
        <f t="shared" si="22"/>
        <v>18</v>
      </c>
      <c r="P101" s="19">
        <f t="shared" si="22"/>
        <v>180</v>
      </c>
      <c r="Q101" s="19">
        <f t="shared" si="22"/>
        <v>7</v>
      </c>
      <c r="R101" s="19">
        <f t="shared" si="22"/>
        <v>255</v>
      </c>
      <c r="S101" s="19">
        <f t="shared" si="22"/>
        <v>4</v>
      </c>
      <c r="T101" s="19">
        <f t="shared" si="22"/>
        <v>2</v>
      </c>
      <c r="U101" s="19">
        <f t="shared" si="22"/>
        <v>5</v>
      </c>
      <c r="V101" s="19">
        <f t="shared" si="22"/>
        <v>16</v>
      </c>
    </row>
    <row r="102" spans="1:22" x14ac:dyDescent="0.25">
      <c r="A102" s="8"/>
      <c r="B102" s="114" t="s">
        <v>5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</row>
    <row r="103" spans="1:22" x14ac:dyDescent="0.25">
      <c r="A103" s="8"/>
      <c r="B103" s="116" t="s">
        <v>8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</row>
    <row r="104" spans="1:22" ht="51" x14ac:dyDescent="0.25">
      <c r="A104" s="8">
        <v>61</v>
      </c>
      <c r="B104" s="68" t="s">
        <v>144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ht="51" x14ac:dyDescent="0.25">
      <c r="A105" s="8">
        <v>62</v>
      </c>
      <c r="B105" s="68" t="s">
        <v>145</v>
      </c>
      <c r="C105" s="34">
        <v>0</v>
      </c>
      <c r="D105" s="34">
        <v>0</v>
      </c>
      <c r="E105" s="1" t="s">
        <v>175</v>
      </c>
      <c r="F105" s="1" t="s">
        <v>175</v>
      </c>
      <c r="G105" s="1" t="s">
        <v>175</v>
      </c>
      <c r="H105" s="1" t="s">
        <v>175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 t="s">
        <v>175</v>
      </c>
      <c r="R105" s="1" t="s">
        <v>175</v>
      </c>
      <c r="S105" s="1" t="s">
        <v>175</v>
      </c>
      <c r="T105" s="1" t="s">
        <v>175</v>
      </c>
      <c r="U105" s="1" t="s">
        <v>175</v>
      </c>
      <c r="V105" s="1" t="s">
        <v>175</v>
      </c>
    </row>
    <row r="106" spans="1:22" ht="27.75" customHeight="1" x14ac:dyDescent="0.25">
      <c r="A106" s="8">
        <v>63</v>
      </c>
      <c r="B106" s="68" t="s">
        <v>146</v>
      </c>
      <c r="C106" s="34">
        <v>0</v>
      </c>
      <c r="D106" s="34">
        <v>0</v>
      </c>
      <c r="E106" s="1" t="s">
        <v>175</v>
      </c>
      <c r="F106" s="1" t="s">
        <v>175</v>
      </c>
      <c r="G106" s="1" t="s">
        <v>175</v>
      </c>
      <c r="H106" s="1" t="s">
        <v>175</v>
      </c>
      <c r="I106" s="1" t="s">
        <v>175</v>
      </c>
      <c r="J106" s="1" t="s">
        <v>175</v>
      </c>
      <c r="K106" s="1" t="s">
        <v>175</v>
      </c>
      <c r="L106" s="1" t="s">
        <v>175</v>
      </c>
      <c r="M106" s="1" t="s">
        <v>175</v>
      </c>
      <c r="N106" s="1" t="s">
        <v>175</v>
      </c>
      <c r="O106" s="1" t="s">
        <v>175</v>
      </c>
      <c r="P106" s="1" t="s">
        <v>175</v>
      </c>
      <c r="Q106" s="1" t="s">
        <v>175</v>
      </c>
      <c r="R106" s="1" t="s">
        <v>175</v>
      </c>
      <c r="S106" s="1" t="s">
        <v>175</v>
      </c>
      <c r="T106" s="1" t="s">
        <v>175</v>
      </c>
      <c r="U106" s="1" t="s">
        <v>175</v>
      </c>
      <c r="V106" s="1" t="s">
        <v>175</v>
      </c>
    </row>
    <row r="107" spans="1:22" ht="38.25" x14ac:dyDescent="0.25">
      <c r="A107" s="8">
        <v>64</v>
      </c>
      <c r="B107" s="68" t="s">
        <v>147</v>
      </c>
      <c r="C107" s="34">
        <v>0</v>
      </c>
      <c r="D107" s="34">
        <v>0</v>
      </c>
      <c r="E107" s="1" t="s">
        <v>175</v>
      </c>
      <c r="F107" s="1" t="s">
        <v>175</v>
      </c>
      <c r="G107" s="1" t="s">
        <v>175</v>
      </c>
      <c r="H107" s="1" t="s">
        <v>175</v>
      </c>
      <c r="I107" s="1" t="s">
        <v>175</v>
      </c>
      <c r="J107" s="1" t="s">
        <v>175</v>
      </c>
      <c r="K107" s="1" t="s">
        <v>175</v>
      </c>
      <c r="L107" s="1" t="s">
        <v>175</v>
      </c>
      <c r="M107" s="1" t="s">
        <v>175</v>
      </c>
      <c r="N107" s="1" t="s">
        <v>175</v>
      </c>
      <c r="O107" s="1" t="s">
        <v>175</v>
      </c>
      <c r="P107" s="1" t="s">
        <v>175</v>
      </c>
      <c r="Q107" s="1" t="s">
        <v>175</v>
      </c>
      <c r="R107" s="1" t="s">
        <v>175</v>
      </c>
      <c r="S107" s="1" t="s">
        <v>175</v>
      </c>
      <c r="T107" s="1" t="s">
        <v>175</v>
      </c>
      <c r="U107" s="1" t="s">
        <v>175</v>
      </c>
      <c r="V107" s="1" t="s">
        <v>175</v>
      </c>
    </row>
    <row r="108" spans="1:22" ht="255" x14ac:dyDescent="0.25">
      <c r="A108" s="8">
        <v>65</v>
      </c>
      <c r="B108" s="68" t="s">
        <v>198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</row>
    <row r="109" spans="1:22" s="15" customFormat="1" x14ac:dyDescent="0.25">
      <c r="A109" s="91">
        <v>5</v>
      </c>
      <c r="B109" s="51" t="s">
        <v>27</v>
      </c>
      <c r="C109" s="19">
        <f t="shared" ref="C109:V109" si="23">SUM(C104:C108)</f>
        <v>0</v>
      </c>
      <c r="D109" s="19">
        <f t="shared" si="23"/>
        <v>0</v>
      </c>
      <c r="E109" s="19">
        <f t="shared" si="23"/>
        <v>0</v>
      </c>
      <c r="F109" s="19">
        <f t="shared" si="23"/>
        <v>0</v>
      </c>
      <c r="G109" s="19">
        <f t="shared" si="23"/>
        <v>0</v>
      </c>
      <c r="H109" s="19">
        <f t="shared" si="23"/>
        <v>0</v>
      </c>
      <c r="I109" s="19">
        <f t="shared" si="23"/>
        <v>0</v>
      </c>
      <c r="J109" s="19">
        <f t="shared" si="23"/>
        <v>0</v>
      </c>
      <c r="K109" s="19">
        <f t="shared" si="23"/>
        <v>0</v>
      </c>
      <c r="L109" s="19">
        <f t="shared" si="23"/>
        <v>0</v>
      </c>
      <c r="M109" s="19">
        <f t="shared" si="23"/>
        <v>0</v>
      </c>
      <c r="N109" s="19">
        <f t="shared" si="23"/>
        <v>0</v>
      </c>
      <c r="O109" s="19">
        <f t="shared" si="23"/>
        <v>0</v>
      </c>
      <c r="P109" s="19">
        <f t="shared" si="23"/>
        <v>0</v>
      </c>
      <c r="Q109" s="19">
        <f t="shared" si="23"/>
        <v>0</v>
      </c>
      <c r="R109" s="19">
        <f t="shared" si="23"/>
        <v>0</v>
      </c>
      <c r="S109" s="19">
        <f t="shared" si="23"/>
        <v>0</v>
      </c>
      <c r="T109" s="19">
        <f t="shared" si="23"/>
        <v>0</v>
      </c>
      <c r="U109" s="19">
        <f t="shared" si="23"/>
        <v>0</v>
      </c>
      <c r="V109" s="19">
        <f t="shared" si="23"/>
        <v>0</v>
      </c>
    </row>
    <row r="110" spans="1:22" x14ac:dyDescent="0.25">
      <c r="A110" s="6"/>
      <c r="B110" s="116" t="s">
        <v>22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</row>
    <row r="111" spans="1:22" ht="30" x14ac:dyDescent="0.25">
      <c r="A111" s="8">
        <v>66</v>
      </c>
      <c r="B111" s="21" t="s">
        <v>148</v>
      </c>
      <c r="C111" s="17">
        <f t="shared" ref="C111:C121" si="24">SUM(D111:V111)</f>
        <v>380</v>
      </c>
      <c r="D111" s="17">
        <v>52</v>
      </c>
      <c r="E111" s="17">
        <v>1</v>
      </c>
      <c r="F111" s="17">
        <v>6</v>
      </c>
      <c r="G111" s="17">
        <v>3</v>
      </c>
      <c r="H111" s="17">
        <v>2</v>
      </c>
      <c r="I111" s="17">
        <v>0</v>
      </c>
      <c r="J111" s="17">
        <v>26</v>
      </c>
      <c r="K111" s="17">
        <v>71</v>
      </c>
      <c r="L111" s="17">
        <v>26</v>
      </c>
      <c r="M111" s="17">
        <v>15</v>
      </c>
      <c r="N111" s="17">
        <v>1</v>
      </c>
      <c r="O111" s="17">
        <v>0</v>
      </c>
      <c r="P111" s="17">
        <v>90</v>
      </c>
      <c r="Q111" s="17">
        <v>16</v>
      </c>
      <c r="R111" s="17">
        <v>20</v>
      </c>
      <c r="S111" s="17">
        <v>23</v>
      </c>
      <c r="T111" s="17">
        <v>4</v>
      </c>
      <c r="U111" s="17">
        <v>16</v>
      </c>
      <c r="V111" s="17">
        <v>8</v>
      </c>
    </row>
    <row r="112" spans="1:22" ht="31.5" customHeight="1" x14ac:dyDescent="0.25">
      <c r="A112" s="8">
        <v>67</v>
      </c>
      <c r="B112" s="23" t="s">
        <v>149</v>
      </c>
      <c r="C112" s="17">
        <f t="shared" si="24"/>
        <v>356</v>
      </c>
      <c r="D112" s="17">
        <v>44</v>
      </c>
      <c r="E112" s="17">
        <v>1</v>
      </c>
      <c r="F112" s="17">
        <v>17</v>
      </c>
      <c r="G112" s="17">
        <v>0</v>
      </c>
      <c r="H112" s="17">
        <v>0</v>
      </c>
      <c r="I112" s="17">
        <v>0</v>
      </c>
      <c r="J112" s="17">
        <v>31</v>
      </c>
      <c r="K112" s="17">
        <v>55</v>
      </c>
      <c r="L112" s="17">
        <v>25</v>
      </c>
      <c r="M112" s="17">
        <v>7</v>
      </c>
      <c r="N112" s="17">
        <v>0</v>
      </c>
      <c r="O112" s="17">
        <v>0</v>
      </c>
      <c r="P112" s="17">
        <v>70</v>
      </c>
      <c r="Q112" s="17">
        <v>13</v>
      </c>
      <c r="R112" s="17">
        <v>43</v>
      </c>
      <c r="S112" s="17">
        <v>19</v>
      </c>
      <c r="T112" s="17">
        <v>5</v>
      </c>
      <c r="U112" s="17">
        <v>20</v>
      </c>
      <c r="V112" s="17">
        <v>6</v>
      </c>
    </row>
    <row r="113" spans="1:22" ht="31.5" customHeight="1" x14ac:dyDescent="0.25">
      <c r="A113" s="8">
        <v>68</v>
      </c>
      <c r="B113" s="23" t="s">
        <v>150</v>
      </c>
      <c r="C113" s="17">
        <f t="shared" si="24"/>
        <v>31</v>
      </c>
      <c r="D113" s="17">
        <v>3</v>
      </c>
      <c r="E113" s="17">
        <v>1</v>
      </c>
      <c r="F113" s="17">
        <v>0</v>
      </c>
      <c r="G113" s="17">
        <v>0</v>
      </c>
      <c r="H113" s="17">
        <v>0</v>
      </c>
      <c r="I113" s="17">
        <v>0</v>
      </c>
      <c r="J113" s="17">
        <v>4</v>
      </c>
      <c r="K113" s="17">
        <v>5</v>
      </c>
      <c r="L113" s="17">
        <v>2</v>
      </c>
      <c r="M113" s="17">
        <v>3</v>
      </c>
      <c r="N113" s="17">
        <v>0</v>
      </c>
      <c r="O113" s="17">
        <v>0</v>
      </c>
      <c r="P113" s="17">
        <v>6</v>
      </c>
      <c r="Q113" s="17">
        <v>0</v>
      </c>
      <c r="R113" s="17">
        <v>1</v>
      </c>
      <c r="S113" s="17">
        <v>6</v>
      </c>
      <c r="T113" s="17">
        <v>0</v>
      </c>
      <c r="U113" s="17">
        <v>0</v>
      </c>
      <c r="V113" s="17">
        <v>0</v>
      </c>
    </row>
    <row r="114" spans="1:22" ht="60" x14ac:dyDescent="0.25">
      <c r="A114" s="8">
        <v>69</v>
      </c>
      <c r="B114" s="21" t="s">
        <v>151</v>
      </c>
      <c r="C114" s="17">
        <f t="shared" si="24"/>
        <v>14</v>
      </c>
      <c r="D114" s="17">
        <v>0</v>
      </c>
      <c r="E114" s="17">
        <v>0</v>
      </c>
      <c r="F114" s="17">
        <v>5</v>
      </c>
      <c r="G114" s="17">
        <v>0</v>
      </c>
      <c r="H114" s="17">
        <v>0</v>
      </c>
      <c r="I114" s="17">
        <v>0</v>
      </c>
      <c r="J114" s="17">
        <v>3</v>
      </c>
      <c r="K114" s="17">
        <v>0</v>
      </c>
      <c r="L114" s="17">
        <v>0</v>
      </c>
      <c r="M114" s="17">
        <v>0</v>
      </c>
      <c r="N114" s="17">
        <v>2</v>
      </c>
      <c r="O114" s="17">
        <v>0</v>
      </c>
      <c r="P114" s="17">
        <v>4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</row>
    <row r="115" spans="1:22" ht="90" x14ac:dyDescent="0.25">
      <c r="A115" s="8">
        <v>70</v>
      </c>
      <c r="B115" s="23" t="s">
        <v>152</v>
      </c>
      <c r="C115" s="17">
        <f t="shared" si="24"/>
        <v>685</v>
      </c>
      <c r="D115" s="17">
        <v>14</v>
      </c>
      <c r="E115" s="17">
        <v>0</v>
      </c>
      <c r="F115" s="17">
        <v>5</v>
      </c>
      <c r="G115" s="17">
        <v>5</v>
      </c>
      <c r="H115" s="17">
        <v>0</v>
      </c>
      <c r="I115" s="17">
        <v>0</v>
      </c>
      <c r="J115" s="17">
        <v>67</v>
      </c>
      <c r="K115" s="17">
        <v>129</v>
      </c>
      <c r="L115" s="17">
        <v>17</v>
      </c>
      <c r="M115" s="17">
        <v>14</v>
      </c>
      <c r="N115" s="17">
        <v>0</v>
      </c>
      <c r="O115" s="17">
        <v>0</v>
      </c>
      <c r="P115" s="17">
        <v>262</v>
      </c>
      <c r="Q115" s="17">
        <v>24</v>
      </c>
      <c r="R115" s="17">
        <v>87</v>
      </c>
      <c r="S115" s="17">
        <v>30</v>
      </c>
      <c r="T115" s="17">
        <v>13</v>
      </c>
      <c r="U115" s="17">
        <v>7</v>
      </c>
      <c r="V115" s="17">
        <v>11</v>
      </c>
    </row>
    <row r="116" spans="1:22" ht="60.75" customHeight="1" x14ac:dyDescent="0.25">
      <c r="A116" s="8">
        <v>71</v>
      </c>
      <c r="B116" s="23" t="s">
        <v>41</v>
      </c>
      <c r="C116" s="17">
        <f t="shared" si="24"/>
        <v>653</v>
      </c>
      <c r="D116" s="17">
        <v>35</v>
      </c>
      <c r="E116" s="17">
        <v>12</v>
      </c>
      <c r="F116" s="17">
        <v>20</v>
      </c>
      <c r="G116" s="17">
        <v>11</v>
      </c>
      <c r="H116" s="17">
        <v>7</v>
      </c>
      <c r="I116" s="17">
        <v>4</v>
      </c>
      <c r="J116" s="17">
        <v>23</v>
      </c>
      <c r="K116" s="17">
        <v>163</v>
      </c>
      <c r="L116" s="17">
        <v>61</v>
      </c>
      <c r="M116" s="17">
        <v>61</v>
      </c>
      <c r="N116" s="17">
        <v>4</v>
      </c>
      <c r="O116" s="17">
        <v>3</v>
      </c>
      <c r="P116" s="17">
        <v>87</v>
      </c>
      <c r="Q116" s="17">
        <v>13</v>
      </c>
      <c r="R116" s="17">
        <v>10</v>
      </c>
      <c r="S116" s="17">
        <v>39</v>
      </c>
      <c r="T116" s="17">
        <v>25</v>
      </c>
      <c r="U116" s="17">
        <v>38</v>
      </c>
      <c r="V116" s="17">
        <v>37</v>
      </c>
    </row>
    <row r="117" spans="1:22" ht="33" customHeight="1" x14ac:dyDescent="0.25">
      <c r="A117" s="8">
        <v>72</v>
      </c>
      <c r="B117" s="23" t="s">
        <v>153</v>
      </c>
      <c r="C117" s="17">
        <f t="shared" si="24"/>
        <v>339</v>
      </c>
      <c r="D117" s="17">
        <v>18</v>
      </c>
      <c r="E117" s="17">
        <v>2</v>
      </c>
      <c r="F117" s="17">
        <v>0</v>
      </c>
      <c r="G117" s="17">
        <v>0</v>
      </c>
      <c r="H117" s="17">
        <v>0</v>
      </c>
      <c r="I117" s="17">
        <v>0</v>
      </c>
      <c r="J117" s="17">
        <v>7</v>
      </c>
      <c r="K117" s="17">
        <v>63</v>
      </c>
      <c r="L117" s="17">
        <v>2</v>
      </c>
      <c r="M117" s="17">
        <v>4</v>
      </c>
      <c r="N117" s="17">
        <v>0</v>
      </c>
      <c r="O117" s="17">
        <v>0</v>
      </c>
      <c r="P117" s="17">
        <v>96</v>
      </c>
      <c r="Q117" s="17">
        <v>33</v>
      </c>
      <c r="R117" s="17">
        <v>2</v>
      </c>
      <c r="S117" s="17">
        <v>8</v>
      </c>
      <c r="T117" s="17">
        <v>18</v>
      </c>
      <c r="U117" s="17">
        <v>51</v>
      </c>
      <c r="V117" s="17">
        <v>35</v>
      </c>
    </row>
    <row r="118" spans="1:22" ht="30" x14ac:dyDescent="0.25">
      <c r="A118" s="8">
        <v>73</v>
      </c>
      <c r="B118" s="21" t="s">
        <v>154</v>
      </c>
      <c r="C118" s="17">
        <f t="shared" si="24"/>
        <v>177</v>
      </c>
      <c r="D118" s="17">
        <v>1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1</v>
      </c>
      <c r="K118" s="17">
        <v>4</v>
      </c>
      <c r="L118" s="17">
        <v>2</v>
      </c>
      <c r="M118" s="17">
        <v>10</v>
      </c>
      <c r="N118" s="17">
        <v>0</v>
      </c>
      <c r="O118" s="17">
        <v>0</v>
      </c>
      <c r="P118" s="17">
        <v>92</v>
      </c>
      <c r="Q118" s="17">
        <v>30</v>
      </c>
      <c r="R118" s="17">
        <v>3</v>
      </c>
      <c r="S118" s="17">
        <v>0</v>
      </c>
      <c r="T118" s="17">
        <v>0</v>
      </c>
      <c r="U118" s="17">
        <v>0</v>
      </c>
      <c r="V118" s="17">
        <v>34</v>
      </c>
    </row>
    <row r="119" spans="1:22" ht="120" x14ac:dyDescent="0.25">
      <c r="A119" s="8">
        <v>74</v>
      </c>
      <c r="B119" s="21" t="s">
        <v>155</v>
      </c>
      <c r="C119" s="17">
        <f t="shared" si="24"/>
        <v>76</v>
      </c>
      <c r="D119" s="17">
        <v>0</v>
      </c>
      <c r="E119" s="17">
        <v>3</v>
      </c>
      <c r="F119" s="17">
        <v>1</v>
      </c>
      <c r="G119" s="17">
        <v>3</v>
      </c>
      <c r="H119" s="17">
        <v>0</v>
      </c>
      <c r="I119" s="17">
        <v>0</v>
      </c>
      <c r="J119" s="17">
        <v>4</v>
      </c>
      <c r="K119" s="17">
        <v>23</v>
      </c>
      <c r="L119" s="17">
        <v>0</v>
      </c>
      <c r="M119" s="17">
        <v>5</v>
      </c>
      <c r="N119" s="17">
        <v>0</v>
      </c>
      <c r="O119" s="17">
        <v>0</v>
      </c>
      <c r="P119" s="17">
        <v>11</v>
      </c>
      <c r="Q119" s="17">
        <v>0</v>
      </c>
      <c r="R119" s="17">
        <v>0</v>
      </c>
      <c r="S119" s="17">
        <v>2</v>
      </c>
      <c r="T119" s="17">
        <v>1</v>
      </c>
      <c r="U119" s="17">
        <v>23</v>
      </c>
      <c r="V119" s="17">
        <v>0</v>
      </c>
    </row>
    <row r="120" spans="1:22" ht="45" x14ac:dyDescent="0.25">
      <c r="A120" s="8">
        <v>75</v>
      </c>
      <c r="B120" s="21" t="s">
        <v>156</v>
      </c>
      <c r="C120" s="17">
        <f t="shared" si="24"/>
        <v>19</v>
      </c>
      <c r="D120" s="17">
        <v>0</v>
      </c>
      <c r="E120" s="17">
        <v>0</v>
      </c>
      <c r="F120" s="17">
        <v>0</v>
      </c>
      <c r="G120" s="17">
        <v>2</v>
      </c>
      <c r="H120" s="17">
        <v>0</v>
      </c>
      <c r="I120" s="17">
        <v>0</v>
      </c>
      <c r="J120" s="17">
        <v>1</v>
      </c>
      <c r="K120" s="17">
        <v>2</v>
      </c>
      <c r="L120" s="17">
        <v>1</v>
      </c>
      <c r="M120" s="17">
        <v>1</v>
      </c>
      <c r="N120" s="17">
        <v>0</v>
      </c>
      <c r="O120" s="17">
        <v>0</v>
      </c>
      <c r="P120" s="17">
        <v>1</v>
      </c>
      <c r="Q120" s="17">
        <v>0</v>
      </c>
      <c r="R120" s="17">
        <v>0</v>
      </c>
      <c r="S120" s="17">
        <v>0</v>
      </c>
      <c r="T120" s="17">
        <v>0</v>
      </c>
      <c r="U120" s="17">
        <v>2</v>
      </c>
      <c r="V120" s="17">
        <v>9</v>
      </c>
    </row>
    <row r="121" spans="1:22" ht="30" x14ac:dyDescent="0.25">
      <c r="A121" s="8">
        <v>76</v>
      </c>
      <c r="B121" s="21" t="s">
        <v>50</v>
      </c>
      <c r="C121" s="17">
        <f t="shared" si="24"/>
        <v>146</v>
      </c>
      <c r="D121" s="17">
        <v>5</v>
      </c>
      <c r="E121" s="17">
        <v>2</v>
      </c>
      <c r="F121" s="17">
        <v>1</v>
      </c>
      <c r="G121" s="17">
        <v>0</v>
      </c>
      <c r="H121" s="17">
        <v>0</v>
      </c>
      <c r="I121" s="17">
        <v>0</v>
      </c>
      <c r="J121" s="17">
        <v>6</v>
      </c>
      <c r="K121" s="17">
        <v>5</v>
      </c>
      <c r="L121" s="17">
        <v>0</v>
      </c>
      <c r="M121" s="17">
        <v>14</v>
      </c>
      <c r="N121" s="17">
        <v>0</v>
      </c>
      <c r="O121" s="17">
        <v>0</v>
      </c>
      <c r="P121" s="17">
        <v>13</v>
      </c>
      <c r="Q121" s="17">
        <v>0</v>
      </c>
      <c r="R121" s="17">
        <v>0</v>
      </c>
      <c r="S121" s="17">
        <v>3</v>
      </c>
      <c r="T121" s="17">
        <v>8</v>
      </c>
      <c r="U121" s="17">
        <v>58</v>
      </c>
      <c r="V121" s="17">
        <v>31</v>
      </c>
    </row>
    <row r="122" spans="1:22" s="15" customFormat="1" x14ac:dyDescent="0.25">
      <c r="A122" s="91">
        <v>11</v>
      </c>
      <c r="B122" s="51" t="s">
        <v>27</v>
      </c>
      <c r="C122" s="19">
        <f t="shared" ref="C122:V122" si="25">SUM(C111:C121)</f>
        <v>2876</v>
      </c>
      <c r="D122" s="19">
        <f>SUM(D111:D121)</f>
        <v>172</v>
      </c>
      <c r="E122" s="19">
        <f t="shared" si="25"/>
        <v>22</v>
      </c>
      <c r="F122" s="19">
        <f>SUM(F111:F121)</f>
        <v>55</v>
      </c>
      <c r="G122" s="19">
        <f t="shared" si="25"/>
        <v>24</v>
      </c>
      <c r="H122" s="19">
        <f t="shared" si="25"/>
        <v>9</v>
      </c>
      <c r="I122" s="19">
        <f t="shared" si="25"/>
        <v>4</v>
      </c>
      <c r="J122" s="19">
        <f t="shared" si="25"/>
        <v>173</v>
      </c>
      <c r="K122" s="19">
        <f t="shared" si="25"/>
        <v>520</v>
      </c>
      <c r="L122" s="19">
        <f t="shared" si="25"/>
        <v>136</v>
      </c>
      <c r="M122" s="19">
        <f t="shared" si="25"/>
        <v>134</v>
      </c>
      <c r="N122" s="19">
        <f t="shared" si="25"/>
        <v>7</v>
      </c>
      <c r="O122" s="19">
        <f t="shared" si="25"/>
        <v>3</v>
      </c>
      <c r="P122" s="19">
        <f t="shared" si="25"/>
        <v>732</v>
      </c>
      <c r="Q122" s="19">
        <f t="shared" si="25"/>
        <v>129</v>
      </c>
      <c r="R122" s="19">
        <f t="shared" si="25"/>
        <v>166</v>
      </c>
      <c r="S122" s="19">
        <f t="shared" si="25"/>
        <v>130</v>
      </c>
      <c r="T122" s="19">
        <f t="shared" si="25"/>
        <v>74</v>
      </c>
      <c r="U122" s="19">
        <f t="shared" si="25"/>
        <v>215</v>
      </c>
      <c r="V122" s="19">
        <f t="shared" si="25"/>
        <v>171</v>
      </c>
    </row>
    <row r="123" spans="1:22" s="15" customFormat="1" x14ac:dyDescent="0.25">
      <c r="A123" s="91"/>
      <c r="B123" s="51" t="s">
        <v>31</v>
      </c>
      <c r="C123" s="19">
        <f>C122+C109</f>
        <v>2876</v>
      </c>
      <c r="D123" s="19">
        <f t="shared" ref="D123:V123" si="26">D122+D109</f>
        <v>172</v>
      </c>
      <c r="E123" s="19">
        <f t="shared" si="26"/>
        <v>22</v>
      </c>
      <c r="F123" s="19">
        <f t="shared" si="26"/>
        <v>55</v>
      </c>
      <c r="G123" s="19">
        <f t="shared" si="26"/>
        <v>24</v>
      </c>
      <c r="H123" s="19">
        <f t="shared" si="26"/>
        <v>9</v>
      </c>
      <c r="I123" s="19">
        <f t="shared" si="26"/>
        <v>4</v>
      </c>
      <c r="J123" s="19">
        <f t="shared" si="26"/>
        <v>173</v>
      </c>
      <c r="K123" s="19">
        <f t="shared" si="26"/>
        <v>520</v>
      </c>
      <c r="L123" s="19">
        <f t="shared" si="26"/>
        <v>136</v>
      </c>
      <c r="M123" s="19">
        <f t="shared" si="26"/>
        <v>134</v>
      </c>
      <c r="N123" s="19">
        <f t="shared" si="26"/>
        <v>7</v>
      </c>
      <c r="O123" s="19">
        <f t="shared" si="26"/>
        <v>3</v>
      </c>
      <c r="P123" s="19">
        <f t="shared" si="26"/>
        <v>732</v>
      </c>
      <c r="Q123" s="19">
        <f t="shared" si="26"/>
        <v>129</v>
      </c>
      <c r="R123" s="19">
        <f t="shared" si="26"/>
        <v>166</v>
      </c>
      <c r="S123" s="19">
        <f t="shared" si="26"/>
        <v>130</v>
      </c>
      <c r="T123" s="19">
        <f t="shared" si="26"/>
        <v>74</v>
      </c>
      <c r="U123" s="19">
        <f t="shared" si="26"/>
        <v>215</v>
      </c>
      <c r="V123" s="19">
        <f t="shared" si="26"/>
        <v>171</v>
      </c>
    </row>
    <row r="124" spans="1:22" x14ac:dyDescent="0.25">
      <c r="A124" s="8"/>
      <c r="B124" s="114" t="s">
        <v>6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</row>
    <row r="125" spans="1:22" x14ac:dyDescent="0.25">
      <c r="A125" s="8"/>
      <c r="B125" s="114" t="s">
        <v>26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</row>
    <row r="126" spans="1:22" ht="28.5" customHeight="1" x14ac:dyDescent="0.25">
      <c r="A126" s="8">
        <v>77</v>
      </c>
      <c r="B126" s="22" t="s">
        <v>43</v>
      </c>
      <c r="C126" s="17">
        <f t="shared" ref="C126:C161" si="27">SUM(D126:V126)</f>
        <v>0</v>
      </c>
      <c r="D126" s="17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22.5" customHeight="1" x14ac:dyDescent="0.25">
      <c r="A127" s="8"/>
      <c r="B127" s="22" t="s">
        <v>157</v>
      </c>
      <c r="C127" s="17">
        <f t="shared" si="27"/>
        <v>0</v>
      </c>
      <c r="D127" s="17">
        <v>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43.5" customHeight="1" x14ac:dyDescent="0.25">
      <c r="A128" s="8">
        <v>78</v>
      </c>
      <c r="B128" s="22" t="s">
        <v>67</v>
      </c>
      <c r="C128" s="17">
        <f t="shared" si="27"/>
        <v>1</v>
      </c>
      <c r="D128" s="17">
        <v>1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24" customHeight="1" x14ac:dyDescent="0.25">
      <c r="A129" s="8"/>
      <c r="B129" s="22" t="s">
        <v>40</v>
      </c>
      <c r="C129" s="17">
        <f t="shared" si="27"/>
        <v>0</v>
      </c>
      <c r="D129" s="17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29.25" customHeight="1" x14ac:dyDescent="0.25">
      <c r="A130" s="8"/>
      <c r="B130" s="22" t="s">
        <v>133</v>
      </c>
      <c r="C130" s="17">
        <f t="shared" si="27"/>
        <v>0</v>
      </c>
      <c r="D130" s="17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30" x14ac:dyDescent="0.25">
      <c r="A131" s="8">
        <v>79</v>
      </c>
      <c r="B131" s="22" t="s">
        <v>137</v>
      </c>
      <c r="C131" s="17">
        <f t="shared" si="27"/>
        <v>116</v>
      </c>
      <c r="D131" s="17">
        <v>116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x14ac:dyDescent="0.25">
      <c r="A132" s="8">
        <v>80</v>
      </c>
      <c r="B132" s="22" t="s">
        <v>132</v>
      </c>
      <c r="C132" s="17">
        <f t="shared" si="27"/>
        <v>0</v>
      </c>
      <c r="D132" s="17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21" customHeight="1" x14ac:dyDescent="0.25">
      <c r="A133" s="8"/>
      <c r="B133" s="22" t="s">
        <v>20</v>
      </c>
      <c r="C133" s="17">
        <f t="shared" si="27"/>
        <v>0</v>
      </c>
      <c r="D133" s="17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27" customHeight="1" x14ac:dyDescent="0.25">
      <c r="A134" s="8"/>
      <c r="B134" s="22" t="s">
        <v>129</v>
      </c>
      <c r="C134" s="17">
        <f t="shared" si="27"/>
        <v>0</v>
      </c>
      <c r="D134" s="17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60" x14ac:dyDescent="0.25">
      <c r="A135" s="8">
        <v>81</v>
      </c>
      <c r="B135" s="22" t="s">
        <v>11</v>
      </c>
      <c r="C135" s="17">
        <f t="shared" si="27"/>
        <v>0</v>
      </c>
      <c r="D135" s="17">
        <v>0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89.25" customHeight="1" x14ac:dyDescent="0.25">
      <c r="A136" s="8">
        <v>82</v>
      </c>
      <c r="B136" s="22" t="s">
        <v>158</v>
      </c>
      <c r="C136" s="17">
        <f t="shared" si="27"/>
        <v>0</v>
      </c>
      <c r="D136" s="17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30" hidden="1" x14ac:dyDescent="0.25">
      <c r="A137" s="8"/>
      <c r="B137" s="22" t="s">
        <v>131</v>
      </c>
      <c r="C137" s="17">
        <f t="shared" si="27"/>
        <v>0</v>
      </c>
      <c r="D137" s="17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45" hidden="1" x14ac:dyDescent="0.25">
      <c r="A138" s="8"/>
      <c r="B138" s="22" t="s">
        <v>159</v>
      </c>
      <c r="C138" s="17">
        <f t="shared" si="27"/>
        <v>0</v>
      </c>
      <c r="D138" s="17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60" x14ac:dyDescent="0.25">
      <c r="A139" s="8">
        <v>83</v>
      </c>
      <c r="B139" s="22" t="s">
        <v>127</v>
      </c>
      <c r="C139" s="17">
        <f t="shared" si="27"/>
        <v>61</v>
      </c>
      <c r="D139" s="17">
        <v>61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60" hidden="1" x14ac:dyDescent="0.25">
      <c r="A140" s="8"/>
      <c r="B140" s="22" t="s">
        <v>10</v>
      </c>
      <c r="C140" s="17">
        <f t="shared" si="27"/>
        <v>0</v>
      </c>
      <c r="D140" s="17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30" hidden="1" x14ac:dyDescent="0.25">
      <c r="A141" s="8"/>
      <c r="B141" s="22" t="s">
        <v>136</v>
      </c>
      <c r="C141" s="17">
        <f t="shared" si="27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idden="1" x14ac:dyDescent="0.25">
      <c r="A142" s="8"/>
      <c r="B142" s="22" t="s">
        <v>18</v>
      </c>
      <c r="C142" s="17">
        <f t="shared" si="27"/>
        <v>0</v>
      </c>
      <c r="D142" s="17">
        <v>0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90" hidden="1" x14ac:dyDescent="0.25">
      <c r="A143" s="8"/>
      <c r="B143" s="22" t="s">
        <v>21</v>
      </c>
      <c r="C143" s="17">
        <f t="shared" si="27"/>
        <v>0</v>
      </c>
      <c r="D143" s="17">
        <v>0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30" hidden="1" x14ac:dyDescent="0.25">
      <c r="A144" s="8"/>
      <c r="B144" s="22" t="s">
        <v>19</v>
      </c>
      <c r="C144" s="17">
        <f t="shared" si="27"/>
        <v>0</v>
      </c>
      <c r="D144" s="17"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60" x14ac:dyDescent="0.25">
      <c r="A145" s="8">
        <v>84</v>
      </c>
      <c r="B145" s="22" t="s">
        <v>66</v>
      </c>
      <c r="C145" s="17">
        <f t="shared" si="27"/>
        <v>0</v>
      </c>
      <c r="D145" s="17">
        <v>0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45" x14ac:dyDescent="0.25">
      <c r="A146" s="8">
        <v>85</v>
      </c>
      <c r="B146" s="22" t="s">
        <v>36</v>
      </c>
      <c r="C146" s="17">
        <f t="shared" si="27"/>
        <v>14</v>
      </c>
      <c r="D146" s="17">
        <v>14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x14ac:dyDescent="0.25">
      <c r="A147" s="8">
        <v>86</v>
      </c>
      <c r="B147" s="22" t="s">
        <v>138</v>
      </c>
      <c r="C147" s="17">
        <f t="shared" si="27"/>
        <v>9</v>
      </c>
      <c r="D147" s="17">
        <v>9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x14ac:dyDescent="0.25">
      <c r="A148" s="8">
        <v>87</v>
      </c>
      <c r="B148" s="22" t="s">
        <v>15</v>
      </c>
      <c r="C148" s="17">
        <f t="shared" si="27"/>
        <v>1</v>
      </c>
      <c r="D148" s="17">
        <v>1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75" x14ac:dyDescent="0.25">
      <c r="A149" s="8">
        <v>88</v>
      </c>
      <c r="B149" s="22" t="s">
        <v>17</v>
      </c>
      <c r="C149" s="17">
        <f t="shared" si="27"/>
        <v>2</v>
      </c>
      <c r="D149" s="17">
        <v>2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104.25" customHeight="1" x14ac:dyDescent="0.25">
      <c r="A150" s="8">
        <v>89</v>
      </c>
      <c r="B150" s="14" t="s">
        <v>160</v>
      </c>
      <c r="C150" s="17">
        <f t="shared" si="27"/>
        <v>0</v>
      </c>
      <c r="D150" s="17">
        <v>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5" x14ac:dyDescent="0.25">
      <c r="A151" s="8">
        <v>90</v>
      </c>
      <c r="B151" s="22" t="s">
        <v>16</v>
      </c>
      <c r="C151" s="17">
        <f t="shared" si="27"/>
        <v>35</v>
      </c>
      <c r="D151" s="17">
        <v>35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45" x14ac:dyDescent="0.25">
      <c r="A152" s="8">
        <v>91</v>
      </c>
      <c r="B152" s="22" t="s">
        <v>161</v>
      </c>
      <c r="C152" s="17">
        <f t="shared" si="27"/>
        <v>18</v>
      </c>
      <c r="D152" s="17">
        <v>18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30" x14ac:dyDescent="0.25">
      <c r="A153" s="8">
        <v>92</v>
      </c>
      <c r="B153" s="22" t="s">
        <v>162</v>
      </c>
      <c r="C153" s="17">
        <f t="shared" si="27"/>
        <v>2</v>
      </c>
      <c r="D153" s="17">
        <v>2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8">
        <v>93</v>
      </c>
      <c r="B154" s="22" t="s">
        <v>13</v>
      </c>
      <c r="C154" s="17">
        <f t="shared" si="27"/>
        <v>62</v>
      </c>
      <c r="D154" s="17">
        <v>62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30" x14ac:dyDescent="0.25">
      <c r="A155" s="8">
        <v>94</v>
      </c>
      <c r="B155" s="22" t="s">
        <v>163</v>
      </c>
      <c r="C155" s="17">
        <f t="shared" si="27"/>
        <v>1</v>
      </c>
      <c r="D155" s="17">
        <v>1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33" customHeight="1" x14ac:dyDescent="0.25">
      <c r="A156" s="8">
        <v>95</v>
      </c>
      <c r="B156" s="14" t="s">
        <v>164</v>
      </c>
      <c r="C156" s="17">
        <f t="shared" si="27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45" x14ac:dyDescent="0.25">
      <c r="A157" s="8">
        <v>96</v>
      </c>
      <c r="B157" s="22" t="s">
        <v>165</v>
      </c>
      <c r="C157" s="17">
        <f t="shared" si="27"/>
        <v>0</v>
      </c>
      <c r="D157" s="17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45" x14ac:dyDescent="0.25">
      <c r="A158" s="8">
        <v>97</v>
      </c>
      <c r="B158" s="22" t="s">
        <v>12</v>
      </c>
      <c r="C158" s="17">
        <f t="shared" si="27"/>
        <v>0</v>
      </c>
      <c r="D158" s="17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30" x14ac:dyDescent="0.25">
      <c r="A159" s="8">
        <v>98</v>
      </c>
      <c r="B159" s="22" t="s">
        <v>166</v>
      </c>
      <c r="C159" s="17">
        <f t="shared" si="27"/>
        <v>33</v>
      </c>
      <c r="D159" s="17">
        <v>33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45" x14ac:dyDescent="0.25">
      <c r="A160" s="8">
        <v>99</v>
      </c>
      <c r="B160" s="22" t="s">
        <v>35</v>
      </c>
      <c r="C160" s="17">
        <f t="shared" si="27"/>
        <v>0</v>
      </c>
      <c r="D160" s="17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x14ac:dyDescent="0.25">
      <c r="A161" s="8">
        <v>100</v>
      </c>
      <c r="B161" s="22" t="s">
        <v>167</v>
      </c>
      <c r="C161" s="17">
        <f t="shared" si="27"/>
        <v>71</v>
      </c>
      <c r="D161" s="17">
        <v>71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s="15" customFormat="1" x14ac:dyDescent="0.25">
      <c r="A162" s="91">
        <v>24</v>
      </c>
      <c r="B162" s="51" t="s">
        <v>27</v>
      </c>
      <c r="C162" s="19">
        <f t="shared" ref="C162:V162" si="28">SUM(C126:C161)</f>
        <v>426</v>
      </c>
      <c r="D162" s="19">
        <f>SUM(D126:D161)</f>
        <v>426</v>
      </c>
      <c r="E162" s="19">
        <f t="shared" si="28"/>
        <v>0</v>
      </c>
      <c r="F162" s="19">
        <f t="shared" si="28"/>
        <v>0</v>
      </c>
      <c r="G162" s="19">
        <f t="shared" si="28"/>
        <v>0</v>
      </c>
      <c r="H162" s="19">
        <f t="shared" si="28"/>
        <v>0</v>
      </c>
      <c r="I162" s="19">
        <f t="shared" si="28"/>
        <v>0</v>
      </c>
      <c r="J162" s="19">
        <f t="shared" si="28"/>
        <v>0</v>
      </c>
      <c r="K162" s="19">
        <f t="shared" si="28"/>
        <v>0</v>
      </c>
      <c r="L162" s="19">
        <f t="shared" si="28"/>
        <v>0</v>
      </c>
      <c r="M162" s="19">
        <f t="shared" si="28"/>
        <v>0</v>
      </c>
      <c r="N162" s="19">
        <f t="shared" si="28"/>
        <v>0</v>
      </c>
      <c r="O162" s="19">
        <f t="shared" si="28"/>
        <v>0</v>
      </c>
      <c r="P162" s="19">
        <f t="shared" si="28"/>
        <v>0</v>
      </c>
      <c r="Q162" s="19">
        <f t="shared" si="28"/>
        <v>0</v>
      </c>
      <c r="R162" s="19">
        <f t="shared" si="28"/>
        <v>0</v>
      </c>
      <c r="S162" s="19">
        <f t="shared" si="28"/>
        <v>0</v>
      </c>
      <c r="T162" s="19">
        <f t="shared" si="28"/>
        <v>0</v>
      </c>
      <c r="U162" s="19">
        <f t="shared" si="28"/>
        <v>0</v>
      </c>
      <c r="V162" s="19">
        <f t="shared" si="28"/>
        <v>0</v>
      </c>
    </row>
    <row r="163" spans="1:22" x14ac:dyDescent="0.25">
      <c r="A163" s="8"/>
      <c r="B163" s="114" t="s">
        <v>34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</row>
    <row r="164" spans="1:22" ht="75" x14ac:dyDescent="0.25">
      <c r="A164" s="8">
        <v>101</v>
      </c>
      <c r="B164" s="22" t="s">
        <v>168</v>
      </c>
      <c r="C164" s="17">
        <f>SUM(D164:V164)</f>
        <v>166</v>
      </c>
      <c r="D164" s="17">
        <v>166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30" x14ac:dyDescent="0.25">
      <c r="A165" s="8">
        <v>102</v>
      </c>
      <c r="B165" s="22" t="s">
        <v>47</v>
      </c>
      <c r="C165" s="17">
        <f>SUM(D165:V165)</f>
        <v>371</v>
      </c>
      <c r="D165" s="17">
        <v>371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x14ac:dyDescent="0.25">
      <c r="A166" s="8">
        <v>103</v>
      </c>
      <c r="B166" s="22" t="s">
        <v>69</v>
      </c>
      <c r="C166" s="17">
        <f>SUM(D166:V166)</f>
        <v>322</v>
      </c>
      <c r="D166" s="17">
        <v>322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s="15" customFormat="1" x14ac:dyDescent="0.25">
      <c r="A167" s="91">
        <v>3</v>
      </c>
      <c r="B167" s="51" t="s">
        <v>27</v>
      </c>
      <c r="C167" s="19">
        <f>SUM(C164:C166)</f>
        <v>859</v>
      </c>
      <c r="D167" s="19">
        <f>SUM(D164:D166)</f>
        <v>859</v>
      </c>
      <c r="E167" s="19">
        <f t="shared" ref="E167:V167" si="29">SUM(E164:E166)</f>
        <v>0</v>
      </c>
      <c r="F167" s="19">
        <f t="shared" si="29"/>
        <v>0</v>
      </c>
      <c r="G167" s="19">
        <f t="shared" si="29"/>
        <v>0</v>
      </c>
      <c r="H167" s="19">
        <f t="shared" si="29"/>
        <v>0</v>
      </c>
      <c r="I167" s="19">
        <f t="shared" si="29"/>
        <v>0</v>
      </c>
      <c r="J167" s="19">
        <f t="shared" si="29"/>
        <v>0</v>
      </c>
      <c r="K167" s="19">
        <f t="shared" si="29"/>
        <v>0</v>
      </c>
      <c r="L167" s="19">
        <f t="shared" si="29"/>
        <v>0</v>
      </c>
      <c r="M167" s="19">
        <f t="shared" si="29"/>
        <v>0</v>
      </c>
      <c r="N167" s="19">
        <f t="shared" si="29"/>
        <v>0</v>
      </c>
      <c r="O167" s="19">
        <f t="shared" si="29"/>
        <v>0</v>
      </c>
      <c r="P167" s="19">
        <f t="shared" si="29"/>
        <v>0</v>
      </c>
      <c r="Q167" s="19">
        <f t="shared" si="29"/>
        <v>0</v>
      </c>
      <c r="R167" s="19">
        <f t="shared" si="29"/>
        <v>0</v>
      </c>
      <c r="S167" s="19">
        <f t="shared" si="29"/>
        <v>0</v>
      </c>
      <c r="T167" s="19">
        <f t="shared" si="29"/>
        <v>0</v>
      </c>
      <c r="U167" s="19">
        <f t="shared" si="29"/>
        <v>0</v>
      </c>
      <c r="V167" s="19">
        <f t="shared" si="29"/>
        <v>0</v>
      </c>
    </row>
    <row r="168" spans="1:22" x14ac:dyDescent="0.25">
      <c r="A168" s="8"/>
      <c r="B168" s="114" t="s">
        <v>38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</row>
    <row r="169" spans="1:22" ht="75" x14ac:dyDescent="0.25">
      <c r="A169" s="8">
        <v>104</v>
      </c>
      <c r="B169" s="22" t="s">
        <v>39</v>
      </c>
      <c r="C169" s="17">
        <f>SUM(D169:V169)</f>
        <v>7</v>
      </c>
      <c r="D169" s="17">
        <v>7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x14ac:dyDescent="0.25">
      <c r="A170" s="8">
        <v>105</v>
      </c>
      <c r="B170" s="22" t="s">
        <v>48</v>
      </c>
      <c r="C170" s="17">
        <f>SUM(D170:V170)</f>
        <v>2</v>
      </c>
      <c r="D170" s="17">
        <v>2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75" x14ac:dyDescent="0.25">
      <c r="A171" s="8">
        <v>106</v>
      </c>
      <c r="B171" s="22" t="s">
        <v>49</v>
      </c>
      <c r="C171" s="17">
        <f>SUM(D171:V171)</f>
        <v>1</v>
      </c>
      <c r="D171" s="17">
        <v>1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s="15" customFormat="1" x14ac:dyDescent="0.25">
      <c r="A172" s="91">
        <v>3</v>
      </c>
      <c r="B172" s="51" t="s">
        <v>27</v>
      </c>
      <c r="C172" s="19">
        <f>SUM(C169:C171)</f>
        <v>10</v>
      </c>
      <c r="D172" s="19">
        <f>SUM(D169:D171)</f>
        <v>10</v>
      </c>
      <c r="E172" s="19">
        <f t="shared" ref="E172:V172" si="30">SUM(E169:E171)</f>
        <v>0</v>
      </c>
      <c r="F172" s="19">
        <f t="shared" si="30"/>
        <v>0</v>
      </c>
      <c r="G172" s="19">
        <f t="shared" si="30"/>
        <v>0</v>
      </c>
      <c r="H172" s="19">
        <f t="shared" si="30"/>
        <v>0</v>
      </c>
      <c r="I172" s="19">
        <f t="shared" si="30"/>
        <v>0</v>
      </c>
      <c r="J172" s="19">
        <f t="shared" si="30"/>
        <v>0</v>
      </c>
      <c r="K172" s="19">
        <f t="shared" si="30"/>
        <v>0</v>
      </c>
      <c r="L172" s="19">
        <f t="shared" si="30"/>
        <v>0</v>
      </c>
      <c r="M172" s="19">
        <f t="shared" si="30"/>
        <v>0</v>
      </c>
      <c r="N172" s="19">
        <f t="shared" si="30"/>
        <v>0</v>
      </c>
      <c r="O172" s="19">
        <f t="shared" si="30"/>
        <v>0</v>
      </c>
      <c r="P172" s="19">
        <f t="shared" si="30"/>
        <v>0</v>
      </c>
      <c r="Q172" s="19">
        <f t="shared" si="30"/>
        <v>0</v>
      </c>
      <c r="R172" s="19">
        <f t="shared" si="30"/>
        <v>0</v>
      </c>
      <c r="S172" s="19">
        <f t="shared" si="30"/>
        <v>0</v>
      </c>
      <c r="T172" s="19">
        <f t="shared" si="30"/>
        <v>0</v>
      </c>
      <c r="U172" s="19">
        <f t="shared" si="30"/>
        <v>0</v>
      </c>
      <c r="V172" s="19">
        <f t="shared" si="30"/>
        <v>0</v>
      </c>
    </row>
    <row r="173" spans="1:22" x14ac:dyDescent="0.25">
      <c r="A173" s="8"/>
      <c r="B173" s="114" t="s">
        <v>56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</row>
    <row r="174" spans="1:22" ht="30" x14ac:dyDescent="0.25">
      <c r="A174" s="8">
        <v>107</v>
      </c>
      <c r="B174" s="9" t="s">
        <v>179</v>
      </c>
      <c r="C174" s="17">
        <v>0</v>
      </c>
      <c r="D174" s="1" t="s">
        <v>175</v>
      </c>
      <c r="E174" s="17">
        <v>0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30" x14ac:dyDescent="0.25">
      <c r="A175" s="8">
        <v>108</v>
      </c>
      <c r="B175" s="9" t="s">
        <v>180</v>
      </c>
      <c r="C175" s="17">
        <v>0</v>
      </c>
      <c r="D175" s="1" t="s">
        <v>175</v>
      </c>
      <c r="E175" s="17">
        <v>0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45" x14ac:dyDescent="0.25">
      <c r="A176" s="8">
        <v>109</v>
      </c>
      <c r="B176" s="9" t="s">
        <v>72</v>
      </c>
      <c r="C176" s="17">
        <v>0</v>
      </c>
      <c r="D176" s="1" t="s">
        <v>175</v>
      </c>
      <c r="E176" s="17">
        <v>0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90" x14ac:dyDescent="0.25">
      <c r="A177" s="8">
        <v>110</v>
      </c>
      <c r="B177" s="9" t="s">
        <v>181</v>
      </c>
      <c r="C177" s="17">
        <v>0</v>
      </c>
      <c r="D177" s="1" t="s">
        <v>175</v>
      </c>
      <c r="E177" s="17">
        <v>0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s="15" customFormat="1" x14ac:dyDescent="0.25">
      <c r="A178" s="91">
        <v>4</v>
      </c>
      <c r="B178" s="67" t="s">
        <v>27</v>
      </c>
      <c r="C178" s="19">
        <f t="shared" ref="C178:V178" si="31">SUM(C174:C174)</f>
        <v>0</v>
      </c>
      <c r="D178" s="19">
        <f t="shared" si="31"/>
        <v>0</v>
      </c>
      <c r="E178" s="19">
        <f t="shared" si="31"/>
        <v>0</v>
      </c>
      <c r="F178" s="19">
        <f t="shared" si="31"/>
        <v>0</v>
      </c>
      <c r="G178" s="19">
        <f t="shared" si="31"/>
        <v>0</v>
      </c>
      <c r="H178" s="19">
        <f t="shared" si="31"/>
        <v>0</v>
      </c>
      <c r="I178" s="19">
        <f t="shared" si="31"/>
        <v>0</v>
      </c>
      <c r="J178" s="19">
        <f t="shared" si="31"/>
        <v>0</v>
      </c>
      <c r="K178" s="19">
        <f t="shared" si="31"/>
        <v>0</v>
      </c>
      <c r="L178" s="19">
        <f t="shared" si="31"/>
        <v>0</v>
      </c>
      <c r="M178" s="19">
        <f t="shared" si="31"/>
        <v>0</v>
      </c>
      <c r="N178" s="19">
        <f t="shared" si="31"/>
        <v>0</v>
      </c>
      <c r="O178" s="19">
        <f t="shared" si="31"/>
        <v>0</v>
      </c>
      <c r="P178" s="19">
        <f t="shared" si="31"/>
        <v>0</v>
      </c>
      <c r="Q178" s="19">
        <f t="shared" si="31"/>
        <v>0</v>
      </c>
      <c r="R178" s="19">
        <f t="shared" si="31"/>
        <v>0</v>
      </c>
      <c r="S178" s="19">
        <f t="shared" si="31"/>
        <v>0</v>
      </c>
      <c r="T178" s="19">
        <f t="shared" si="31"/>
        <v>0</v>
      </c>
      <c r="U178" s="19">
        <f t="shared" si="31"/>
        <v>0</v>
      </c>
      <c r="V178" s="19">
        <f t="shared" si="31"/>
        <v>0</v>
      </c>
    </row>
    <row r="179" spans="1:22" x14ac:dyDescent="0.25">
      <c r="A179" s="8"/>
      <c r="B179" s="114" t="s">
        <v>172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</row>
    <row r="180" spans="1:22" ht="45" x14ac:dyDescent="0.25">
      <c r="A180" s="8">
        <v>111</v>
      </c>
      <c r="B180" s="22" t="s">
        <v>71</v>
      </c>
      <c r="C180" s="1" t="s">
        <v>63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34">
        <v>0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s="15" customFormat="1" x14ac:dyDescent="0.25">
      <c r="A181" s="91">
        <v>1</v>
      </c>
      <c r="B181" s="51" t="s">
        <v>27</v>
      </c>
      <c r="C181" s="19">
        <f t="shared" ref="C181:V181" si="32">SUM(C180:C180)</f>
        <v>0</v>
      </c>
      <c r="D181" s="19">
        <f t="shared" si="32"/>
        <v>0</v>
      </c>
      <c r="E181" s="19">
        <f t="shared" si="32"/>
        <v>0</v>
      </c>
      <c r="F181" s="19">
        <f t="shared" si="32"/>
        <v>0</v>
      </c>
      <c r="G181" s="19">
        <f t="shared" si="32"/>
        <v>0</v>
      </c>
      <c r="H181" s="19">
        <f t="shared" si="32"/>
        <v>0</v>
      </c>
      <c r="I181" s="19">
        <f t="shared" si="32"/>
        <v>0</v>
      </c>
      <c r="J181" s="19">
        <f t="shared" si="32"/>
        <v>0</v>
      </c>
      <c r="K181" s="19">
        <f t="shared" si="32"/>
        <v>0</v>
      </c>
      <c r="L181" s="19">
        <f t="shared" si="32"/>
        <v>0</v>
      </c>
      <c r="M181" s="19">
        <f t="shared" si="32"/>
        <v>0</v>
      </c>
      <c r="N181" s="19">
        <f t="shared" si="32"/>
        <v>0</v>
      </c>
      <c r="O181" s="19">
        <f t="shared" si="32"/>
        <v>0</v>
      </c>
      <c r="P181" s="19">
        <f t="shared" si="32"/>
        <v>0</v>
      </c>
      <c r="Q181" s="19">
        <f t="shared" si="32"/>
        <v>0</v>
      </c>
      <c r="R181" s="19">
        <f t="shared" si="32"/>
        <v>0</v>
      </c>
      <c r="S181" s="19">
        <f t="shared" si="32"/>
        <v>0</v>
      </c>
      <c r="T181" s="19">
        <f t="shared" si="32"/>
        <v>0</v>
      </c>
      <c r="U181" s="19">
        <f t="shared" si="32"/>
        <v>0</v>
      </c>
      <c r="V181" s="19">
        <f t="shared" si="32"/>
        <v>0</v>
      </c>
    </row>
    <row r="182" spans="1:22" x14ac:dyDescent="0.25">
      <c r="A182" s="8"/>
      <c r="B182" s="114" t="s">
        <v>55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</row>
    <row r="183" spans="1:22" ht="30" x14ac:dyDescent="0.25">
      <c r="A183" s="8">
        <v>112</v>
      </c>
      <c r="B183" s="22" t="s">
        <v>170</v>
      </c>
      <c r="C183" s="1" t="s">
        <v>63</v>
      </c>
      <c r="D183" s="1" t="s">
        <v>175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34">
        <v>0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30" x14ac:dyDescent="0.25">
      <c r="A184" s="8">
        <v>113</v>
      </c>
      <c r="B184" s="22" t="s">
        <v>169</v>
      </c>
      <c r="C184" s="1" t="s">
        <v>63</v>
      </c>
      <c r="D184" s="1" t="s">
        <v>175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34">
        <v>0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45" x14ac:dyDescent="0.25">
      <c r="A185" s="8">
        <v>114</v>
      </c>
      <c r="B185" s="22" t="s">
        <v>171</v>
      </c>
      <c r="C185" s="1" t="s">
        <v>63</v>
      </c>
      <c r="D185" s="1" t="s">
        <v>175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34">
        <v>0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s="15" customFormat="1" x14ac:dyDescent="0.25">
      <c r="A186" s="91">
        <v>3</v>
      </c>
      <c r="B186" s="51" t="s">
        <v>27</v>
      </c>
      <c r="C186" s="19">
        <f t="shared" ref="C186:V186" si="33">SUM(C183:C185)</f>
        <v>0</v>
      </c>
      <c r="D186" s="19">
        <f t="shared" si="33"/>
        <v>0</v>
      </c>
      <c r="E186" s="19">
        <f t="shared" si="33"/>
        <v>0</v>
      </c>
      <c r="F186" s="19">
        <f t="shared" si="33"/>
        <v>0</v>
      </c>
      <c r="G186" s="19">
        <f t="shared" si="33"/>
        <v>0</v>
      </c>
      <c r="H186" s="19">
        <f t="shared" si="33"/>
        <v>0</v>
      </c>
      <c r="I186" s="19">
        <f t="shared" si="33"/>
        <v>0</v>
      </c>
      <c r="J186" s="19">
        <f t="shared" si="33"/>
        <v>0</v>
      </c>
      <c r="K186" s="19">
        <f t="shared" si="33"/>
        <v>0</v>
      </c>
      <c r="L186" s="19">
        <f t="shared" si="33"/>
        <v>0</v>
      </c>
      <c r="M186" s="19">
        <f t="shared" si="33"/>
        <v>0</v>
      </c>
      <c r="N186" s="19">
        <f t="shared" si="33"/>
        <v>0</v>
      </c>
      <c r="O186" s="19">
        <f t="shared" si="33"/>
        <v>0</v>
      </c>
      <c r="P186" s="19">
        <f t="shared" si="33"/>
        <v>0</v>
      </c>
      <c r="Q186" s="19">
        <f t="shared" si="33"/>
        <v>0</v>
      </c>
      <c r="R186" s="19">
        <f t="shared" si="33"/>
        <v>0</v>
      </c>
      <c r="S186" s="19">
        <f t="shared" si="33"/>
        <v>0</v>
      </c>
      <c r="T186" s="19">
        <f t="shared" si="33"/>
        <v>0</v>
      </c>
      <c r="U186" s="19">
        <f t="shared" si="33"/>
        <v>0</v>
      </c>
      <c r="V186" s="19">
        <f t="shared" si="33"/>
        <v>0</v>
      </c>
    </row>
    <row r="187" spans="1:22" s="15" customFormat="1" ht="17.25" customHeight="1" x14ac:dyDescent="0.25">
      <c r="A187" s="91"/>
      <c r="B187" s="114" t="s">
        <v>191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28"/>
    </row>
    <row r="188" spans="1:22" s="15" customFormat="1" ht="30" x14ac:dyDescent="0.25">
      <c r="A188" s="8">
        <v>115</v>
      </c>
      <c r="B188" s="11" t="s">
        <v>192</v>
      </c>
      <c r="C188" s="19">
        <f>SUM(D188:V188)</f>
        <v>12</v>
      </c>
      <c r="D188" s="17">
        <v>10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7">
        <v>2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7">
        <v>0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8">
        <v>116</v>
      </c>
      <c r="B189" s="11" t="s">
        <v>193</v>
      </c>
      <c r="C189" s="19">
        <f t="shared" ref="C189:C191" si="34">SUM(D189:V189)</f>
        <v>3</v>
      </c>
      <c r="D189" s="17">
        <v>3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7">
        <v>0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7">
        <v>0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s="15" customFormat="1" x14ac:dyDescent="0.25">
      <c r="A190" s="8">
        <v>117</v>
      </c>
      <c r="B190" s="11" t="s">
        <v>194</v>
      </c>
      <c r="C190" s="19">
        <f t="shared" si="34"/>
        <v>0</v>
      </c>
      <c r="D190" s="17">
        <v>0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7">
        <v>0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7">
        <v>0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s="15" customFormat="1" x14ac:dyDescent="0.25">
      <c r="A191" s="91">
        <v>3</v>
      </c>
      <c r="B191" s="51" t="s">
        <v>27</v>
      </c>
      <c r="C191" s="19">
        <f t="shared" si="34"/>
        <v>15</v>
      </c>
      <c r="D191" s="19">
        <f>SUM(D188:D190)</f>
        <v>13</v>
      </c>
      <c r="E191" s="19">
        <f t="shared" ref="E191:V191" si="35">SUM(E188:E190)</f>
        <v>0</v>
      </c>
      <c r="F191" s="19">
        <f t="shared" si="35"/>
        <v>0</v>
      </c>
      <c r="G191" s="19">
        <f t="shared" si="35"/>
        <v>0</v>
      </c>
      <c r="H191" s="19">
        <f t="shared" si="35"/>
        <v>0</v>
      </c>
      <c r="I191" s="19">
        <f t="shared" si="35"/>
        <v>0</v>
      </c>
      <c r="J191" s="19">
        <f t="shared" si="35"/>
        <v>0</v>
      </c>
      <c r="K191" s="19">
        <f t="shared" si="35"/>
        <v>0</v>
      </c>
      <c r="L191" s="19">
        <f t="shared" si="35"/>
        <v>2</v>
      </c>
      <c r="M191" s="19">
        <f t="shared" si="35"/>
        <v>0</v>
      </c>
      <c r="N191" s="19">
        <f t="shared" si="35"/>
        <v>0</v>
      </c>
      <c r="O191" s="19">
        <f t="shared" si="35"/>
        <v>0</v>
      </c>
      <c r="P191" s="19">
        <f t="shared" si="35"/>
        <v>0</v>
      </c>
      <c r="Q191" s="19">
        <f t="shared" si="35"/>
        <v>0</v>
      </c>
      <c r="R191" s="19">
        <f t="shared" si="35"/>
        <v>0</v>
      </c>
      <c r="S191" s="19">
        <f t="shared" si="35"/>
        <v>0</v>
      </c>
      <c r="T191" s="19">
        <f t="shared" si="35"/>
        <v>0</v>
      </c>
      <c r="U191" s="19">
        <f t="shared" si="35"/>
        <v>0</v>
      </c>
      <c r="V191" s="19">
        <f t="shared" si="35"/>
        <v>0</v>
      </c>
    </row>
    <row r="192" spans="1:22" s="15" customFormat="1" x14ac:dyDescent="0.25">
      <c r="A192" s="91"/>
      <c r="B192" s="51" t="s">
        <v>28</v>
      </c>
      <c r="C192" s="19">
        <f>C172+C167+C162+C186+C181+C191</f>
        <v>1310</v>
      </c>
      <c r="D192" s="19">
        <f>D172+D167+D162+D186+D181+D191</f>
        <v>1308</v>
      </c>
      <c r="E192" s="19">
        <f t="shared" ref="E192:V192" si="36">E172+E167+E162+E186+E181+E191</f>
        <v>0</v>
      </c>
      <c r="F192" s="19">
        <f t="shared" si="36"/>
        <v>0</v>
      </c>
      <c r="G192" s="19">
        <f t="shared" si="36"/>
        <v>0</v>
      </c>
      <c r="H192" s="19">
        <f t="shared" si="36"/>
        <v>0</v>
      </c>
      <c r="I192" s="19">
        <f t="shared" si="36"/>
        <v>0</v>
      </c>
      <c r="J192" s="19">
        <f t="shared" si="36"/>
        <v>0</v>
      </c>
      <c r="K192" s="19">
        <f t="shared" si="36"/>
        <v>0</v>
      </c>
      <c r="L192" s="19">
        <f t="shared" si="36"/>
        <v>2</v>
      </c>
      <c r="M192" s="19">
        <f t="shared" si="36"/>
        <v>0</v>
      </c>
      <c r="N192" s="19">
        <f t="shared" si="36"/>
        <v>0</v>
      </c>
      <c r="O192" s="19">
        <f t="shared" si="36"/>
        <v>0</v>
      </c>
      <c r="P192" s="19">
        <f t="shared" si="36"/>
        <v>0</v>
      </c>
      <c r="Q192" s="19">
        <f t="shared" si="36"/>
        <v>0</v>
      </c>
      <c r="R192" s="19">
        <f t="shared" si="36"/>
        <v>0</v>
      </c>
      <c r="S192" s="19">
        <f t="shared" si="36"/>
        <v>0</v>
      </c>
      <c r="T192" s="19">
        <f t="shared" si="36"/>
        <v>0</v>
      </c>
      <c r="U192" s="19">
        <f t="shared" si="36"/>
        <v>0</v>
      </c>
      <c r="V192" s="19">
        <f t="shared" si="36"/>
        <v>0</v>
      </c>
    </row>
    <row r="193" spans="1:22" s="15" customFormat="1" x14ac:dyDescent="0.25">
      <c r="A193" s="114" t="s">
        <v>62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</row>
    <row r="194" spans="1:22" s="15" customFormat="1" x14ac:dyDescent="0.25">
      <c r="A194" s="113" t="s">
        <v>60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</row>
    <row r="195" spans="1:22" s="15" customFormat="1" ht="108" customHeight="1" x14ac:dyDescent="0.25">
      <c r="A195" s="8">
        <v>118</v>
      </c>
      <c r="B195" s="14" t="s">
        <v>61</v>
      </c>
      <c r="C195" s="17">
        <f>SUM(D195:V195)</f>
        <v>23</v>
      </c>
      <c r="D195" s="17">
        <v>0</v>
      </c>
      <c r="E195" s="17">
        <v>6</v>
      </c>
      <c r="F195" s="17">
        <v>0</v>
      </c>
      <c r="G195" s="17">
        <v>0</v>
      </c>
      <c r="H195" s="17">
        <v>2</v>
      </c>
      <c r="I195" s="17">
        <v>0</v>
      </c>
      <c r="J195" s="17">
        <v>0</v>
      </c>
      <c r="K195" s="17">
        <v>0</v>
      </c>
      <c r="L195" s="17">
        <v>5</v>
      </c>
      <c r="M195" s="17">
        <v>2</v>
      </c>
      <c r="N195" s="17">
        <v>0</v>
      </c>
      <c r="O195" s="17">
        <v>0</v>
      </c>
      <c r="P195" s="17">
        <v>0</v>
      </c>
      <c r="Q195" s="17">
        <v>1</v>
      </c>
      <c r="R195" s="17">
        <v>2</v>
      </c>
      <c r="S195" s="17">
        <v>4</v>
      </c>
      <c r="T195" s="17">
        <v>0</v>
      </c>
      <c r="U195" s="17">
        <v>1</v>
      </c>
      <c r="V195" s="17">
        <v>0</v>
      </c>
    </row>
    <row r="196" spans="1:22" s="15" customFormat="1" ht="48.75" customHeight="1" x14ac:dyDescent="0.25">
      <c r="A196" s="8">
        <v>119</v>
      </c>
      <c r="B196" s="14" t="s">
        <v>58</v>
      </c>
      <c r="C196" s="17">
        <f>SUM(D196:V196)</f>
        <v>40</v>
      </c>
      <c r="D196" s="17">
        <v>0</v>
      </c>
      <c r="E196" s="17">
        <v>5</v>
      </c>
      <c r="F196" s="17">
        <v>0</v>
      </c>
      <c r="G196" s="17">
        <v>0</v>
      </c>
      <c r="H196" s="17">
        <v>2</v>
      </c>
      <c r="I196" s="17">
        <v>0</v>
      </c>
      <c r="J196" s="17">
        <v>0</v>
      </c>
      <c r="K196" s="17">
        <v>1</v>
      </c>
      <c r="L196" s="17">
        <v>4</v>
      </c>
      <c r="M196" s="17">
        <v>2</v>
      </c>
      <c r="N196" s="17">
        <v>2</v>
      </c>
      <c r="O196" s="17">
        <v>0</v>
      </c>
      <c r="P196" s="17">
        <v>0</v>
      </c>
      <c r="Q196" s="17">
        <v>7</v>
      </c>
      <c r="R196" s="17">
        <v>4</v>
      </c>
      <c r="S196" s="17">
        <v>4</v>
      </c>
      <c r="T196" s="17">
        <v>8</v>
      </c>
      <c r="U196" s="17">
        <v>0</v>
      </c>
      <c r="V196" s="17">
        <v>1</v>
      </c>
    </row>
    <row r="197" spans="1:22" s="15" customFormat="1" ht="135" x14ac:dyDescent="0.25">
      <c r="A197" s="8">
        <v>120</v>
      </c>
      <c r="B197" s="14" t="s">
        <v>59</v>
      </c>
      <c r="C197" s="17">
        <f>SUM(D197:V197)</f>
        <v>13</v>
      </c>
      <c r="D197" s="17">
        <v>0</v>
      </c>
      <c r="E197" s="17">
        <v>2</v>
      </c>
      <c r="F197" s="17">
        <v>0</v>
      </c>
      <c r="G197" s="17">
        <v>0</v>
      </c>
      <c r="H197" s="17">
        <v>2</v>
      </c>
      <c r="I197" s="17">
        <v>0</v>
      </c>
      <c r="J197" s="17">
        <v>0</v>
      </c>
      <c r="K197" s="17">
        <v>0</v>
      </c>
      <c r="L197" s="17">
        <v>4</v>
      </c>
      <c r="M197" s="17">
        <v>2</v>
      </c>
      <c r="N197" s="17">
        <v>0</v>
      </c>
      <c r="O197" s="17">
        <v>0</v>
      </c>
      <c r="P197" s="17">
        <v>0</v>
      </c>
      <c r="Q197" s="17">
        <v>0</v>
      </c>
      <c r="R197" s="17">
        <v>2</v>
      </c>
      <c r="S197" s="17">
        <v>0</v>
      </c>
      <c r="T197" s="17">
        <v>0</v>
      </c>
      <c r="U197" s="17">
        <v>0</v>
      </c>
      <c r="V197" s="17">
        <v>1</v>
      </c>
    </row>
    <row r="198" spans="1:22" s="15" customFormat="1" x14ac:dyDescent="0.25">
      <c r="A198" s="91">
        <v>3</v>
      </c>
      <c r="B198" s="51" t="s">
        <v>27</v>
      </c>
      <c r="C198" s="17">
        <f>SUM(D198:V198)</f>
        <v>76</v>
      </c>
      <c r="D198" s="17">
        <f>D197+D196+D195</f>
        <v>0</v>
      </c>
      <c r="E198" s="34">
        <f>SUM(E195:E197)</f>
        <v>13</v>
      </c>
      <c r="F198" s="34">
        <f t="shared" ref="F198:V198" si="37">SUM(F195:F197)</f>
        <v>0</v>
      </c>
      <c r="G198" s="34">
        <f t="shared" si="37"/>
        <v>0</v>
      </c>
      <c r="H198" s="34">
        <f t="shared" si="37"/>
        <v>6</v>
      </c>
      <c r="I198" s="34">
        <f t="shared" si="37"/>
        <v>0</v>
      </c>
      <c r="J198" s="34">
        <f t="shared" si="37"/>
        <v>0</v>
      </c>
      <c r="K198" s="34">
        <f t="shared" si="37"/>
        <v>1</v>
      </c>
      <c r="L198" s="34">
        <f t="shared" si="37"/>
        <v>13</v>
      </c>
      <c r="M198" s="34">
        <f t="shared" si="37"/>
        <v>6</v>
      </c>
      <c r="N198" s="34">
        <f t="shared" si="37"/>
        <v>2</v>
      </c>
      <c r="O198" s="34">
        <f t="shared" si="37"/>
        <v>0</v>
      </c>
      <c r="P198" s="34">
        <f t="shared" si="37"/>
        <v>0</v>
      </c>
      <c r="Q198" s="34">
        <f t="shared" si="37"/>
        <v>8</v>
      </c>
      <c r="R198" s="34">
        <f t="shared" si="37"/>
        <v>8</v>
      </c>
      <c r="S198" s="34">
        <f t="shared" si="37"/>
        <v>8</v>
      </c>
      <c r="T198" s="34">
        <f t="shared" si="37"/>
        <v>8</v>
      </c>
      <c r="U198" s="34">
        <f t="shared" si="37"/>
        <v>1</v>
      </c>
      <c r="V198" s="34">
        <f t="shared" si="37"/>
        <v>2</v>
      </c>
    </row>
    <row r="199" spans="1:22" s="15" customFormat="1" x14ac:dyDescent="0.25">
      <c r="A199" s="91"/>
      <c r="B199" s="116" t="s">
        <v>199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</row>
    <row r="200" spans="1:22" s="15" customFormat="1" ht="30" x14ac:dyDescent="0.25">
      <c r="A200" s="8">
        <v>121</v>
      </c>
      <c r="B200" s="11" t="s">
        <v>200</v>
      </c>
      <c r="C200" s="17">
        <f>SUM(D200:V200)</f>
        <v>10</v>
      </c>
      <c r="D200" s="17">
        <v>0</v>
      </c>
      <c r="E200" s="17">
        <v>1</v>
      </c>
      <c r="F200" s="17">
        <v>0</v>
      </c>
      <c r="G200" s="17">
        <v>0</v>
      </c>
      <c r="H200" s="17">
        <v>0</v>
      </c>
      <c r="I200" s="17">
        <v>2</v>
      </c>
      <c r="J200" s="17">
        <v>0</v>
      </c>
      <c r="K200" s="17">
        <v>0</v>
      </c>
      <c r="L200" s="17">
        <v>2</v>
      </c>
      <c r="M200" s="17">
        <v>0</v>
      </c>
      <c r="N200" s="17">
        <v>0</v>
      </c>
      <c r="O200" s="17">
        <v>0</v>
      </c>
      <c r="P200" s="17">
        <v>0</v>
      </c>
      <c r="Q200" s="17">
        <v>1</v>
      </c>
      <c r="R200" s="17">
        <v>1</v>
      </c>
      <c r="S200" s="17">
        <v>2</v>
      </c>
      <c r="T200" s="17">
        <v>1</v>
      </c>
      <c r="U200" s="17">
        <v>0</v>
      </c>
      <c r="V200" s="17">
        <v>0</v>
      </c>
    </row>
    <row r="201" spans="1:22" s="15" customFormat="1" x14ac:dyDescent="0.25">
      <c r="A201" s="91">
        <v>1</v>
      </c>
      <c r="B201" s="10" t="s">
        <v>27</v>
      </c>
      <c r="C201" s="19">
        <f>C200</f>
        <v>10</v>
      </c>
      <c r="D201" s="19">
        <f>D200</f>
        <v>0</v>
      </c>
      <c r="E201" s="19">
        <f t="shared" ref="E201:V201" si="38">E200</f>
        <v>1</v>
      </c>
      <c r="F201" s="19">
        <f t="shared" si="38"/>
        <v>0</v>
      </c>
      <c r="G201" s="19">
        <f t="shared" si="38"/>
        <v>0</v>
      </c>
      <c r="H201" s="19">
        <f t="shared" si="38"/>
        <v>0</v>
      </c>
      <c r="I201" s="19">
        <f t="shared" si="38"/>
        <v>2</v>
      </c>
      <c r="J201" s="19">
        <f t="shared" si="38"/>
        <v>0</v>
      </c>
      <c r="K201" s="19">
        <f t="shared" si="38"/>
        <v>0</v>
      </c>
      <c r="L201" s="19">
        <f t="shared" si="38"/>
        <v>2</v>
      </c>
      <c r="M201" s="19">
        <f t="shared" si="38"/>
        <v>0</v>
      </c>
      <c r="N201" s="19">
        <f t="shared" si="38"/>
        <v>0</v>
      </c>
      <c r="O201" s="19">
        <f t="shared" si="38"/>
        <v>0</v>
      </c>
      <c r="P201" s="19">
        <f t="shared" si="38"/>
        <v>0</v>
      </c>
      <c r="Q201" s="19">
        <f t="shared" si="38"/>
        <v>1</v>
      </c>
      <c r="R201" s="19">
        <f t="shared" si="38"/>
        <v>1</v>
      </c>
      <c r="S201" s="19">
        <f t="shared" si="38"/>
        <v>2</v>
      </c>
      <c r="T201" s="19">
        <f t="shared" si="38"/>
        <v>1</v>
      </c>
      <c r="U201" s="19">
        <f t="shared" si="38"/>
        <v>0</v>
      </c>
      <c r="V201" s="19">
        <f t="shared" si="38"/>
        <v>0</v>
      </c>
    </row>
    <row r="202" spans="1:22" ht="30" x14ac:dyDescent="0.25">
      <c r="A202" s="8"/>
      <c r="B202" s="21" t="s">
        <v>44</v>
      </c>
      <c r="C202" s="17">
        <f>SUM(D202:V202)</f>
        <v>3201</v>
      </c>
      <c r="D202" s="17">
        <v>269</v>
      </c>
      <c r="E202" s="17">
        <v>227</v>
      </c>
      <c r="F202" s="17">
        <v>53</v>
      </c>
      <c r="G202" s="17">
        <v>49</v>
      </c>
      <c r="H202" s="17">
        <v>21</v>
      </c>
      <c r="I202" s="17">
        <v>82</v>
      </c>
      <c r="J202" s="17">
        <v>190</v>
      </c>
      <c r="K202" s="17">
        <v>853</v>
      </c>
      <c r="L202" s="17">
        <v>198</v>
      </c>
      <c r="M202" s="17">
        <v>35</v>
      </c>
      <c r="N202" s="17">
        <v>13</v>
      </c>
      <c r="O202" s="17">
        <v>31</v>
      </c>
      <c r="P202" s="17">
        <v>588</v>
      </c>
      <c r="Q202" s="17">
        <v>126</v>
      </c>
      <c r="R202" s="17">
        <v>187</v>
      </c>
      <c r="S202" s="17">
        <v>162</v>
      </c>
      <c r="T202" s="17">
        <v>22</v>
      </c>
      <c r="U202" s="17">
        <v>58</v>
      </c>
      <c r="V202" s="17">
        <v>37</v>
      </c>
    </row>
    <row r="203" spans="1:22" ht="28.5" x14ac:dyDescent="0.25">
      <c r="A203" s="91" t="s">
        <v>0</v>
      </c>
      <c r="B203" s="49" t="s">
        <v>201</v>
      </c>
      <c r="C203" s="89">
        <f>C198+C192+C123+C101+C65+C201</f>
        <v>46234</v>
      </c>
      <c r="D203" s="89">
        <f>D198+D192+D123+D101+D65+D201</f>
        <v>7725</v>
      </c>
      <c r="E203" s="89">
        <f t="shared" ref="E203:V203" si="39">E198+E192+E123+E101+E65+E201</f>
        <v>1330</v>
      </c>
      <c r="F203" s="89">
        <f t="shared" si="39"/>
        <v>722</v>
      </c>
      <c r="G203" s="89">
        <f t="shared" si="39"/>
        <v>535</v>
      </c>
      <c r="H203" s="89">
        <f t="shared" si="39"/>
        <v>969</v>
      </c>
      <c r="I203" s="89">
        <f t="shared" si="39"/>
        <v>769</v>
      </c>
      <c r="J203" s="89">
        <f t="shared" si="39"/>
        <v>2883</v>
      </c>
      <c r="K203" s="89">
        <f t="shared" si="39"/>
        <v>7189</v>
      </c>
      <c r="L203" s="89">
        <f t="shared" si="39"/>
        <v>4777</v>
      </c>
      <c r="M203" s="89">
        <f t="shared" si="39"/>
        <v>1235</v>
      </c>
      <c r="N203" s="89">
        <f t="shared" si="39"/>
        <v>613</v>
      </c>
      <c r="O203" s="89">
        <f t="shared" si="39"/>
        <v>301</v>
      </c>
      <c r="P203" s="89">
        <f t="shared" si="39"/>
        <v>7677</v>
      </c>
      <c r="Q203" s="89">
        <f t="shared" si="39"/>
        <v>2569</v>
      </c>
      <c r="R203" s="89">
        <f t="shared" si="39"/>
        <v>2255</v>
      </c>
      <c r="S203" s="89">
        <f t="shared" si="39"/>
        <v>2534</v>
      </c>
      <c r="T203" s="89">
        <f t="shared" si="39"/>
        <v>423</v>
      </c>
      <c r="U203" s="89">
        <f t="shared" si="39"/>
        <v>848</v>
      </c>
      <c r="V203" s="89">
        <f t="shared" si="39"/>
        <v>880</v>
      </c>
    </row>
    <row r="204" spans="1:22" x14ac:dyDescent="0.25">
      <c r="A204" s="2">
        <f>A201+A191+A186+A181+A178+A172+A162+A122+A109+A100+A97+A93+A90+A81+A64+A61+A58+A53+A48+A38+A31+A28+A25+A22+A198+A167</f>
        <v>121</v>
      </c>
      <c r="B204" s="55"/>
      <c r="C204" s="78">
        <f>C201+C198+C191+C186+C181+C178+C172+C167+C162+C122+C109+C100+C97+C93+C90+C81+C64+C61+C58+C53+C48+C38+C31+C28+C25+C22</f>
        <v>46234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5" spans="1:22" ht="30" x14ac:dyDescent="0.25">
      <c r="B205" s="5" t="s">
        <v>46</v>
      </c>
    </row>
  </sheetData>
  <mergeCells count="35">
    <mergeCell ref="B124:V124"/>
    <mergeCell ref="A194:V194"/>
    <mergeCell ref="B163:V163"/>
    <mergeCell ref="B168:V168"/>
    <mergeCell ref="B173:V173"/>
    <mergeCell ref="B179:V179"/>
    <mergeCell ref="B182:V182"/>
    <mergeCell ref="A193:V193"/>
    <mergeCell ref="B187:V187"/>
    <mergeCell ref="A94:V94"/>
    <mergeCell ref="B98:V98"/>
    <mergeCell ref="B102:V102"/>
    <mergeCell ref="B103:V103"/>
    <mergeCell ref="B110:V110"/>
    <mergeCell ref="B62:V62"/>
    <mergeCell ref="B66:V66"/>
    <mergeCell ref="B67:V67"/>
    <mergeCell ref="B82:V82"/>
    <mergeCell ref="B91:V91"/>
    <mergeCell ref="B199:V199"/>
    <mergeCell ref="B59:V59"/>
    <mergeCell ref="A2:V2"/>
    <mergeCell ref="A4:A5"/>
    <mergeCell ref="B4:B5"/>
    <mergeCell ref="D4:V4"/>
    <mergeCell ref="B7:V7"/>
    <mergeCell ref="B8:V8"/>
    <mergeCell ref="B23:V23"/>
    <mergeCell ref="B32:V32"/>
    <mergeCell ref="B39:V39"/>
    <mergeCell ref="B49:V49"/>
    <mergeCell ref="B54:V54"/>
    <mergeCell ref="B26:V26"/>
    <mergeCell ref="B29:V29"/>
    <mergeCell ref="B125:V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9"/>
  <sheetViews>
    <sheetView workbookViewId="0">
      <selection activeCell="I200" sqref="I200"/>
    </sheetView>
  </sheetViews>
  <sheetFormatPr defaultRowHeight="15" x14ac:dyDescent="0.25"/>
  <cols>
    <col min="1" max="1" width="8.85546875" style="3" customWidth="1"/>
    <col min="2" max="2" width="52.4257812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21" t="s">
        <v>262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23" t="s">
        <v>1</v>
      </c>
      <c r="B4" s="126" t="s">
        <v>2</v>
      </c>
      <c r="C4" s="90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23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91">
        <v>1</v>
      </c>
      <c r="B6" s="49">
        <v>2</v>
      </c>
      <c r="C6" s="91">
        <v>3</v>
      </c>
      <c r="D6" s="91">
        <v>4</v>
      </c>
      <c r="E6" s="49">
        <v>5</v>
      </c>
      <c r="F6" s="91">
        <v>6</v>
      </c>
      <c r="G6" s="91">
        <v>7</v>
      </c>
      <c r="H6" s="49">
        <v>8</v>
      </c>
      <c r="I6" s="91">
        <v>9</v>
      </c>
      <c r="J6" s="91">
        <v>10</v>
      </c>
      <c r="K6" s="49">
        <v>11</v>
      </c>
      <c r="L6" s="91">
        <v>12</v>
      </c>
      <c r="M6" s="91">
        <v>13</v>
      </c>
      <c r="N6" s="49">
        <v>14</v>
      </c>
      <c r="O6" s="91">
        <v>15</v>
      </c>
      <c r="P6" s="91">
        <v>16</v>
      </c>
      <c r="Q6" s="49">
        <v>17</v>
      </c>
      <c r="R6" s="91">
        <v>18</v>
      </c>
      <c r="S6" s="91">
        <v>19</v>
      </c>
      <c r="T6" s="49">
        <v>20</v>
      </c>
      <c r="U6" s="91">
        <v>21</v>
      </c>
      <c r="V6" s="91">
        <v>22</v>
      </c>
    </row>
    <row r="7" spans="1:22" x14ac:dyDescent="0.25">
      <c r="A7" s="91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39.25" customHeight="1" x14ac:dyDescent="0.25">
      <c r="A9" s="8">
        <v>1</v>
      </c>
      <c r="B9" s="9" t="s">
        <v>96</v>
      </c>
      <c r="C9" s="17">
        <f t="shared" ref="C9:C21" si="0">SUM(D9:V9)</f>
        <v>20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v>5</v>
      </c>
      <c r="N9" s="17">
        <v>0</v>
      </c>
      <c r="O9" s="17">
        <v>0</v>
      </c>
      <c r="P9" s="17">
        <v>4</v>
      </c>
      <c r="Q9" s="17">
        <v>0</v>
      </c>
      <c r="R9" s="17">
        <v>0</v>
      </c>
      <c r="S9" s="17">
        <v>0</v>
      </c>
      <c r="T9" s="17">
        <v>0</v>
      </c>
      <c r="U9" s="17">
        <v>10</v>
      </c>
      <c r="V9" s="17">
        <v>0</v>
      </c>
    </row>
    <row r="10" spans="1:22" ht="60" x14ac:dyDescent="0.25">
      <c r="A10" s="8">
        <v>2</v>
      </c>
      <c r="B10" s="9" t="s">
        <v>14</v>
      </c>
      <c r="C10" s="17">
        <f t="shared" si="0"/>
        <v>156</v>
      </c>
      <c r="D10" s="17">
        <v>8</v>
      </c>
      <c r="E10" s="17">
        <v>3</v>
      </c>
      <c r="F10" s="17">
        <v>0</v>
      </c>
      <c r="G10" s="17">
        <v>0</v>
      </c>
      <c r="H10" s="17">
        <v>5</v>
      </c>
      <c r="I10" s="17">
        <v>5</v>
      </c>
      <c r="J10" s="17">
        <v>4</v>
      </c>
      <c r="K10" s="17">
        <v>10</v>
      </c>
      <c r="L10" s="17">
        <v>7</v>
      </c>
      <c r="M10" s="17">
        <v>1</v>
      </c>
      <c r="N10" s="17">
        <v>8</v>
      </c>
      <c r="O10" s="17">
        <v>11</v>
      </c>
      <c r="P10" s="17">
        <v>17</v>
      </c>
      <c r="Q10" s="17">
        <v>31</v>
      </c>
      <c r="R10" s="17">
        <v>6</v>
      </c>
      <c r="S10" s="17">
        <v>11</v>
      </c>
      <c r="T10" s="17">
        <v>6</v>
      </c>
      <c r="U10" s="17">
        <v>15</v>
      </c>
      <c r="V10" s="17">
        <v>8</v>
      </c>
    </row>
    <row r="11" spans="1:22" ht="75" x14ac:dyDescent="0.25">
      <c r="A11" s="8">
        <v>3</v>
      </c>
      <c r="B11" s="9" t="s">
        <v>97</v>
      </c>
      <c r="C11" s="17">
        <f t="shared" si="0"/>
        <v>1358</v>
      </c>
      <c r="D11" s="17">
        <v>89</v>
      </c>
      <c r="E11" s="17">
        <v>30</v>
      </c>
      <c r="F11" s="17">
        <v>103</v>
      </c>
      <c r="G11" s="17">
        <v>30</v>
      </c>
      <c r="H11" s="17">
        <v>100</v>
      </c>
      <c r="I11" s="17">
        <v>78</v>
      </c>
      <c r="J11" s="17">
        <v>31</v>
      </c>
      <c r="K11" s="17">
        <v>215</v>
      </c>
      <c r="L11" s="17">
        <v>117</v>
      </c>
      <c r="M11" s="17">
        <v>74</v>
      </c>
      <c r="N11" s="17">
        <v>83</v>
      </c>
      <c r="O11" s="17">
        <v>43</v>
      </c>
      <c r="P11" s="17">
        <v>137</v>
      </c>
      <c r="Q11" s="17">
        <v>78</v>
      </c>
      <c r="R11" s="17">
        <v>17</v>
      </c>
      <c r="S11" s="17">
        <v>12</v>
      </c>
      <c r="T11" s="17">
        <v>21</v>
      </c>
      <c r="U11" s="17">
        <v>47</v>
      </c>
      <c r="V11" s="17">
        <v>53</v>
      </c>
    </row>
    <row r="12" spans="1:22" ht="108.75" customHeight="1" x14ac:dyDescent="0.25">
      <c r="A12" s="8">
        <v>4</v>
      </c>
      <c r="B12" s="14" t="s">
        <v>98</v>
      </c>
      <c r="C12" s="17">
        <f t="shared" si="0"/>
        <v>232</v>
      </c>
      <c r="D12" s="17">
        <v>10</v>
      </c>
      <c r="E12" s="17">
        <v>6</v>
      </c>
      <c r="F12" s="17">
        <v>1</v>
      </c>
      <c r="G12" s="17">
        <v>0</v>
      </c>
      <c r="H12" s="17">
        <v>28</v>
      </c>
      <c r="I12" s="17">
        <v>0</v>
      </c>
      <c r="J12" s="17">
        <v>3</v>
      </c>
      <c r="K12" s="17">
        <v>4</v>
      </c>
      <c r="L12" s="17">
        <v>10</v>
      </c>
      <c r="M12" s="17">
        <v>25</v>
      </c>
      <c r="N12" s="17">
        <v>2</v>
      </c>
      <c r="O12" s="17">
        <v>1</v>
      </c>
      <c r="P12" s="17">
        <v>112</v>
      </c>
      <c r="Q12" s="17">
        <v>5</v>
      </c>
      <c r="R12" s="17">
        <v>1</v>
      </c>
      <c r="S12" s="17">
        <v>0</v>
      </c>
      <c r="T12" s="17">
        <v>5</v>
      </c>
      <c r="U12" s="17">
        <v>17</v>
      </c>
      <c r="V12" s="17">
        <v>2</v>
      </c>
    </row>
    <row r="13" spans="1:22" ht="30" x14ac:dyDescent="0.25">
      <c r="A13" s="8">
        <v>5</v>
      </c>
      <c r="B13" s="9" t="s">
        <v>99</v>
      </c>
      <c r="C13" s="17">
        <f t="shared" si="0"/>
        <v>16</v>
      </c>
      <c r="D13" s="17">
        <v>3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10</v>
      </c>
      <c r="Q13" s="17">
        <v>0</v>
      </c>
      <c r="R13" s="17">
        <v>1</v>
      </c>
      <c r="S13" s="17">
        <v>0</v>
      </c>
      <c r="T13" s="17">
        <v>0</v>
      </c>
      <c r="U13" s="17">
        <v>0</v>
      </c>
      <c r="V13" s="17">
        <v>0</v>
      </c>
    </row>
    <row r="14" spans="1:22" ht="150" x14ac:dyDescent="0.25">
      <c r="A14" s="8">
        <v>6</v>
      </c>
      <c r="B14" s="9" t="s">
        <v>100</v>
      </c>
      <c r="C14" s="17">
        <f t="shared" si="0"/>
        <v>17</v>
      </c>
      <c r="D14" s="17">
        <v>0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3</v>
      </c>
      <c r="N14" s="17">
        <v>1</v>
      </c>
      <c r="O14" s="17">
        <v>0</v>
      </c>
      <c r="P14" s="17">
        <v>5</v>
      </c>
      <c r="Q14" s="17">
        <v>1</v>
      </c>
      <c r="R14" s="17">
        <v>1</v>
      </c>
      <c r="S14" s="17">
        <v>0</v>
      </c>
      <c r="T14" s="17">
        <v>0</v>
      </c>
      <c r="U14" s="17">
        <v>5</v>
      </c>
      <c r="V14" s="17">
        <v>0</v>
      </c>
    </row>
    <row r="15" spans="1:22" ht="30" x14ac:dyDescent="0.25">
      <c r="A15" s="8">
        <v>7</v>
      </c>
      <c r="B15" s="21" t="s">
        <v>101</v>
      </c>
      <c r="C15" s="17">
        <f t="shared" si="0"/>
        <v>4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2</v>
      </c>
      <c r="S15" s="17">
        <v>0</v>
      </c>
      <c r="T15" s="17">
        <v>0</v>
      </c>
      <c r="U15" s="17">
        <v>0</v>
      </c>
      <c r="V15" s="17">
        <v>0</v>
      </c>
    </row>
    <row r="16" spans="1:22" ht="45" x14ac:dyDescent="0.25">
      <c r="A16" s="8">
        <v>8</v>
      </c>
      <c r="B16" s="18" t="s">
        <v>102</v>
      </c>
      <c r="C16" s="17">
        <f t="shared" si="0"/>
        <v>10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0</v>
      </c>
      <c r="U16" s="17">
        <v>4</v>
      </c>
      <c r="V16" s="17">
        <v>3</v>
      </c>
    </row>
    <row r="17" spans="1:22" ht="51" customHeight="1" x14ac:dyDescent="0.25">
      <c r="A17" s="8">
        <v>9</v>
      </c>
      <c r="B17" s="45" t="s">
        <v>197</v>
      </c>
      <c r="C17" s="17">
        <f t="shared" si="0"/>
        <v>3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1</v>
      </c>
      <c r="V17" s="17">
        <v>0</v>
      </c>
    </row>
    <row r="18" spans="1:22" ht="75" x14ac:dyDescent="0.25">
      <c r="A18" s="8">
        <v>10</v>
      </c>
      <c r="B18" s="21" t="s">
        <v>104</v>
      </c>
      <c r="C18" s="17">
        <f t="shared" si="0"/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45" x14ac:dyDescent="0.25">
      <c r="A19" s="8">
        <v>11</v>
      </c>
      <c r="B19" s="21" t="s">
        <v>105</v>
      </c>
      <c r="C19" s="17">
        <f t="shared" si="0"/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45" x14ac:dyDescent="0.25">
      <c r="A20" s="8">
        <v>12</v>
      </c>
      <c r="B20" s="50" t="s">
        <v>106</v>
      </c>
      <c r="C20" s="17">
        <f t="shared" si="0"/>
        <v>21</v>
      </c>
      <c r="D20" s="17">
        <v>1</v>
      </c>
      <c r="E20" s="17">
        <v>0</v>
      </c>
      <c r="F20" s="17">
        <v>0</v>
      </c>
      <c r="G20" s="17">
        <v>0</v>
      </c>
      <c r="H20" s="17">
        <v>1</v>
      </c>
      <c r="I20" s="17">
        <v>0</v>
      </c>
      <c r="J20" s="17">
        <v>0</v>
      </c>
      <c r="K20" s="17">
        <v>1</v>
      </c>
      <c r="L20" s="17">
        <v>0</v>
      </c>
      <c r="M20" s="17">
        <v>6</v>
      </c>
      <c r="N20" s="17">
        <v>2</v>
      </c>
      <c r="O20" s="17">
        <v>0</v>
      </c>
      <c r="P20" s="17">
        <v>8</v>
      </c>
      <c r="Q20" s="17">
        <v>2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45" x14ac:dyDescent="0.25">
      <c r="A21" s="8">
        <v>13</v>
      </c>
      <c r="B21" s="50" t="s">
        <v>107</v>
      </c>
      <c r="C21" s="17">
        <f t="shared" si="0"/>
        <v>3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2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1</v>
      </c>
      <c r="V21" s="17">
        <v>0</v>
      </c>
    </row>
    <row r="22" spans="1:22" s="15" customFormat="1" x14ac:dyDescent="0.25">
      <c r="A22" s="91">
        <v>13</v>
      </c>
      <c r="B22" s="51" t="s">
        <v>27</v>
      </c>
      <c r="C22" s="19">
        <f>SUM(C9:C21)</f>
        <v>1840</v>
      </c>
      <c r="D22" s="19">
        <f>SUM(D9:D21)</f>
        <v>112</v>
      </c>
      <c r="E22" s="19">
        <f>SUM(E9:E21)</f>
        <v>43</v>
      </c>
      <c r="F22" s="19">
        <f t="shared" ref="F22:V22" si="1">SUM(F9:F21)</f>
        <v>104</v>
      </c>
      <c r="G22" s="19">
        <f t="shared" si="1"/>
        <v>30</v>
      </c>
      <c r="H22" s="19">
        <f t="shared" si="1"/>
        <v>134</v>
      </c>
      <c r="I22" s="19">
        <f t="shared" si="1"/>
        <v>85</v>
      </c>
      <c r="J22" s="19">
        <f t="shared" si="1"/>
        <v>40</v>
      </c>
      <c r="K22" s="19">
        <f t="shared" si="1"/>
        <v>231</v>
      </c>
      <c r="L22" s="19">
        <f t="shared" si="1"/>
        <v>134</v>
      </c>
      <c r="M22" s="19">
        <f t="shared" si="1"/>
        <v>115</v>
      </c>
      <c r="N22" s="19">
        <f t="shared" si="1"/>
        <v>97</v>
      </c>
      <c r="O22" s="19">
        <f t="shared" si="1"/>
        <v>55</v>
      </c>
      <c r="P22" s="19">
        <f t="shared" si="1"/>
        <v>293</v>
      </c>
      <c r="Q22" s="19">
        <f t="shared" si="1"/>
        <v>118</v>
      </c>
      <c r="R22" s="19">
        <f t="shared" si="1"/>
        <v>28</v>
      </c>
      <c r="S22" s="19">
        <f t="shared" si="1"/>
        <v>23</v>
      </c>
      <c r="T22" s="19">
        <f t="shared" si="1"/>
        <v>32</v>
      </c>
      <c r="U22" s="19">
        <f t="shared" si="1"/>
        <v>100</v>
      </c>
      <c r="V22" s="19">
        <f t="shared" si="1"/>
        <v>66</v>
      </c>
    </row>
    <row r="23" spans="1:22" x14ac:dyDescent="0.25">
      <c r="A23" s="8"/>
      <c r="B23" s="120" t="s">
        <v>33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ht="120" x14ac:dyDescent="0.25">
      <c r="A24" s="8">
        <v>14</v>
      </c>
      <c r="B24" s="22" t="s">
        <v>108</v>
      </c>
      <c r="C24" s="17">
        <f>SUM(D24:V24)</f>
        <v>63</v>
      </c>
      <c r="D24" s="17">
        <v>15</v>
      </c>
      <c r="E24" s="17">
        <v>0</v>
      </c>
      <c r="F24" s="17">
        <v>0</v>
      </c>
      <c r="G24" s="17">
        <v>2</v>
      </c>
      <c r="H24" s="17">
        <v>0</v>
      </c>
      <c r="I24" s="17">
        <v>0</v>
      </c>
      <c r="J24" s="17">
        <v>6</v>
      </c>
      <c r="K24" s="17">
        <v>18</v>
      </c>
      <c r="L24" s="17">
        <v>0</v>
      </c>
      <c r="M24" s="17">
        <v>0</v>
      </c>
      <c r="N24" s="17">
        <v>0</v>
      </c>
      <c r="O24" s="17">
        <v>0</v>
      </c>
      <c r="P24" s="17">
        <v>12</v>
      </c>
      <c r="Q24" s="17">
        <v>10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s="15" customFormat="1" x14ac:dyDescent="0.25">
      <c r="A25" s="91">
        <v>1</v>
      </c>
      <c r="B25" s="51" t="s">
        <v>27</v>
      </c>
      <c r="C25" s="19">
        <f>SUM(C24)</f>
        <v>63</v>
      </c>
      <c r="D25" s="19">
        <f t="shared" ref="D25:V25" si="2">SUM(D24)</f>
        <v>15</v>
      </c>
      <c r="E25" s="19">
        <f t="shared" si="2"/>
        <v>0</v>
      </c>
      <c r="F25" s="19">
        <f t="shared" si="2"/>
        <v>0</v>
      </c>
      <c r="G25" s="19">
        <f t="shared" si="2"/>
        <v>2</v>
      </c>
      <c r="H25" s="19">
        <f t="shared" si="2"/>
        <v>0</v>
      </c>
      <c r="I25" s="19">
        <f t="shared" si="2"/>
        <v>0</v>
      </c>
      <c r="J25" s="19">
        <f t="shared" si="2"/>
        <v>6</v>
      </c>
      <c r="K25" s="19">
        <f t="shared" si="2"/>
        <v>18</v>
      </c>
      <c r="L25" s="19">
        <f t="shared" si="2"/>
        <v>0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12</v>
      </c>
      <c r="Q25" s="19">
        <f t="shared" si="2"/>
        <v>10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19">
        <f t="shared" si="2"/>
        <v>0</v>
      </c>
      <c r="V25" s="19">
        <f t="shared" si="2"/>
        <v>0</v>
      </c>
    </row>
    <row r="26" spans="1:22" ht="15" customHeight="1" x14ac:dyDescent="0.25">
      <c r="A26" s="8"/>
      <c r="B26" s="120" t="s">
        <v>188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ht="124.5" customHeight="1" x14ac:dyDescent="0.25">
      <c r="A27" s="8">
        <v>15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91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s="15" customFormat="1" x14ac:dyDescent="0.25">
      <c r="A29" s="91"/>
      <c r="B29" s="120" t="s">
        <v>195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5" customFormat="1" ht="90" x14ac:dyDescent="0.25">
      <c r="A30" s="8">
        <v>16</v>
      </c>
      <c r="B30" s="11" t="s">
        <v>196</v>
      </c>
      <c r="C30" s="17">
        <f>SUM(D30:V30)</f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s="15" customFormat="1" x14ac:dyDescent="0.25">
      <c r="A31" s="91">
        <v>1</v>
      </c>
      <c r="B31" s="10" t="s">
        <v>27</v>
      </c>
      <c r="C31" s="17">
        <f t="shared" ref="C31" si="4">SUM(D31:V31)</f>
        <v>0</v>
      </c>
      <c r="D31" s="19">
        <f t="shared" ref="D31:V31" si="5">SUM(D27)</f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5"/>
        <v>0</v>
      </c>
    </row>
    <row r="32" spans="1:22" x14ac:dyDescent="0.25">
      <c r="A32" s="8"/>
      <c r="B32" s="120" t="s">
        <v>7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ht="45" x14ac:dyDescent="0.25">
      <c r="A33" s="8">
        <v>17</v>
      </c>
      <c r="B33" s="22" t="s">
        <v>109</v>
      </c>
      <c r="C33" s="34">
        <f>SUM(D33:V33)</f>
        <v>0</v>
      </c>
      <c r="D33" s="34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20.75" customHeight="1" x14ac:dyDescent="0.25">
      <c r="A34" s="8">
        <v>18</v>
      </c>
      <c r="B34" s="14" t="s">
        <v>110</v>
      </c>
      <c r="C34" s="34">
        <f>SUM(D34:V34)</f>
        <v>0</v>
      </c>
      <c r="D34" s="34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ht="88.5" customHeight="1" x14ac:dyDescent="0.25">
      <c r="A35" s="8">
        <v>19</v>
      </c>
      <c r="B35" s="14" t="s">
        <v>111</v>
      </c>
      <c r="C35" s="34">
        <f>SUM(D35:V35)</f>
        <v>0</v>
      </c>
      <c r="D35" s="34">
        <v>0</v>
      </c>
      <c r="E35" s="1" t="s">
        <v>175</v>
      </c>
      <c r="F35" s="1" t="s">
        <v>175</v>
      </c>
      <c r="G35" s="1" t="s">
        <v>175</v>
      </c>
      <c r="H35" s="1" t="s">
        <v>175</v>
      </c>
      <c r="I35" s="1" t="s">
        <v>175</v>
      </c>
      <c r="J35" s="1" t="s">
        <v>175</v>
      </c>
      <c r="K35" s="1" t="s">
        <v>175</v>
      </c>
      <c r="L35" s="1" t="s">
        <v>175</v>
      </c>
      <c r="M35" s="1" t="s">
        <v>175</v>
      </c>
      <c r="N35" s="1" t="s">
        <v>175</v>
      </c>
      <c r="O35" s="1" t="s">
        <v>175</v>
      </c>
      <c r="P35" s="1" t="s">
        <v>175</v>
      </c>
      <c r="Q35" s="1" t="s">
        <v>175</v>
      </c>
      <c r="R35" s="1" t="s">
        <v>175</v>
      </c>
      <c r="S35" s="1" t="s">
        <v>175</v>
      </c>
      <c r="T35" s="1" t="s">
        <v>175</v>
      </c>
      <c r="U35" s="1" t="s">
        <v>175</v>
      </c>
      <c r="V35" s="1" t="s">
        <v>175</v>
      </c>
    </row>
    <row r="36" spans="1:22" ht="30" x14ac:dyDescent="0.25">
      <c r="A36" s="8">
        <v>20</v>
      </c>
      <c r="B36" s="14" t="s">
        <v>112</v>
      </c>
      <c r="C36" s="34">
        <f>SUM(D36:V36)</f>
        <v>0</v>
      </c>
      <c r="D36" s="34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61.5" customHeight="1" x14ac:dyDescent="0.25">
      <c r="A37" s="8">
        <v>21</v>
      </c>
      <c r="B37" s="14" t="s">
        <v>113</v>
      </c>
      <c r="C37" s="34">
        <f>SUM(D37:V37)</f>
        <v>0</v>
      </c>
      <c r="D37" s="34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s="15" customFormat="1" x14ac:dyDescent="0.25">
      <c r="A38" s="91">
        <v>5</v>
      </c>
      <c r="B38" s="51" t="s">
        <v>27</v>
      </c>
      <c r="C38" s="19">
        <f t="shared" ref="C38:V38" si="6">SUM(C33:C37)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19">
        <f t="shared" si="6"/>
        <v>0</v>
      </c>
      <c r="L38" s="19">
        <f t="shared" si="6"/>
        <v>0</v>
      </c>
      <c r="M38" s="19">
        <f t="shared" si="6"/>
        <v>0</v>
      </c>
      <c r="N38" s="19">
        <f t="shared" si="6"/>
        <v>0</v>
      </c>
      <c r="O38" s="19">
        <f t="shared" si="6"/>
        <v>0</v>
      </c>
      <c r="P38" s="19">
        <f t="shared" si="6"/>
        <v>0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19">
        <f t="shared" si="6"/>
        <v>0</v>
      </c>
      <c r="U38" s="19">
        <f t="shared" si="6"/>
        <v>0</v>
      </c>
      <c r="V38" s="19">
        <f t="shared" si="6"/>
        <v>0</v>
      </c>
    </row>
    <row r="39" spans="1:22" x14ac:dyDescent="0.25">
      <c r="A39" s="8"/>
      <c r="B39" s="120" t="s">
        <v>23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ht="30" x14ac:dyDescent="0.25">
      <c r="A40" s="8">
        <v>22</v>
      </c>
      <c r="B40" s="21" t="s">
        <v>24</v>
      </c>
      <c r="C40" s="17">
        <f t="shared" ref="C40:C47" si="7">SUM(D40:V40)</f>
        <v>45</v>
      </c>
      <c r="D40" s="17">
        <v>1</v>
      </c>
      <c r="E40" s="17">
        <v>7</v>
      </c>
      <c r="F40" s="17">
        <v>1</v>
      </c>
      <c r="G40" s="17">
        <v>2</v>
      </c>
      <c r="H40" s="17">
        <v>0</v>
      </c>
      <c r="I40" s="17">
        <v>1</v>
      </c>
      <c r="J40" s="17">
        <v>0</v>
      </c>
      <c r="K40" s="17">
        <v>1</v>
      </c>
      <c r="L40" s="17">
        <v>0</v>
      </c>
      <c r="M40" s="17">
        <v>10</v>
      </c>
      <c r="N40" s="17">
        <v>3</v>
      </c>
      <c r="O40" s="17">
        <v>3</v>
      </c>
      <c r="P40" s="17">
        <v>3</v>
      </c>
      <c r="Q40" s="17">
        <v>1</v>
      </c>
      <c r="R40" s="17">
        <v>9</v>
      </c>
      <c r="S40" s="17">
        <v>0</v>
      </c>
      <c r="T40" s="17">
        <v>0</v>
      </c>
      <c r="U40" s="17">
        <v>0</v>
      </c>
      <c r="V40" s="17">
        <v>3</v>
      </c>
    </row>
    <row r="41" spans="1:22" ht="45" x14ac:dyDescent="0.25">
      <c r="A41" s="8">
        <v>23</v>
      </c>
      <c r="B41" s="21" t="s">
        <v>45</v>
      </c>
      <c r="C41" s="17">
        <f t="shared" si="7"/>
        <v>5054</v>
      </c>
      <c r="D41" s="17">
        <v>511</v>
      </c>
      <c r="E41" s="17">
        <v>291</v>
      </c>
      <c r="F41" s="17">
        <v>165</v>
      </c>
      <c r="G41" s="17">
        <v>50</v>
      </c>
      <c r="H41" s="17">
        <v>118</v>
      </c>
      <c r="I41" s="17">
        <v>31</v>
      </c>
      <c r="J41" s="17">
        <v>211</v>
      </c>
      <c r="K41" s="17">
        <v>683</v>
      </c>
      <c r="L41" s="17">
        <v>690</v>
      </c>
      <c r="M41" s="17">
        <v>115</v>
      </c>
      <c r="N41" s="17">
        <v>302</v>
      </c>
      <c r="O41" s="17">
        <v>21</v>
      </c>
      <c r="P41" s="17">
        <v>1234</v>
      </c>
      <c r="Q41" s="17">
        <v>189</v>
      </c>
      <c r="R41" s="17">
        <v>320</v>
      </c>
      <c r="S41" s="17">
        <v>24</v>
      </c>
      <c r="T41" s="17">
        <v>16</v>
      </c>
      <c r="U41" s="17">
        <v>55</v>
      </c>
      <c r="V41" s="17">
        <v>28</v>
      </c>
    </row>
    <row r="42" spans="1:22" ht="75" x14ac:dyDescent="0.25">
      <c r="A42" s="8">
        <v>24</v>
      </c>
      <c r="B42" s="21" t="s">
        <v>117</v>
      </c>
      <c r="C42" s="17">
        <f t="shared" si="7"/>
        <v>657</v>
      </c>
      <c r="D42" s="17">
        <v>55</v>
      </c>
      <c r="E42" s="17">
        <v>100</v>
      </c>
      <c r="F42" s="17">
        <v>124</v>
      </c>
      <c r="G42" s="17">
        <v>51</v>
      </c>
      <c r="H42" s="17">
        <v>5</v>
      </c>
      <c r="I42" s="17">
        <v>1</v>
      </c>
      <c r="J42" s="17">
        <v>30</v>
      </c>
      <c r="K42" s="17">
        <v>75</v>
      </c>
      <c r="L42" s="17">
        <v>35</v>
      </c>
      <c r="M42" s="17">
        <v>5</v>
      </c>
      <c r="N42" s="17">
        <v>58</v>
      </c>
      <c r="O42" s="17">
        <v>0</v>
      </c>
      <c r="P42" s="17">
        <v>48</v>
      </c>
      <c r="Q42" s="17">
        <v>10</v>
      </c>
      <c r="R42" s="17">
        <v>41</v>
      </c>
      <c r="S42" s="17">
        <v>4</v>
      </c>
      <c r="T42" s="17">
        <v>3</v>
      </c>
      <c r="U42" s="17">
        <v>4</v>
      </c>
      <c r="V42" s="17">
        <v>8</v>
      </c>
    </row>
    <row r="43" spans="1:22" ht="90" x14ac:dyDescent="0.25">
      <c r="A43" s="8">
        <v>25</v>
      </c>
      <c r="B43" s="21" t="s">
        <v>118</v>
      </c>
      <c r="C43" s="17">
        <f t="shared" si="7"/>
        <v>1068</v>
      </c>
      <c r="D43" s="17">
        <v>71</v>
      </c>
      <c r="E43" s="17">
        <v>27</v>
      </c>
      <c r="F43" s="17">
        <v>11</v>
      </c>
      <c r="G43" s="17">
        <v>19</v>
      </c>
      <c r="H43" s="17">
        <v>2</v>
      </c>
      <c r="I43" s="17">
        <v>6</v>
      </c>
      <c r="J43" s="17">
        <v>0</v>
      </c>
      <c r="K43" s="17">
        <v>366</v>
      </c>
      <c r="L43" s="17">
        <v>96</v>
      </c>
      <c r="M43" s="17">
        <v>22</v>
      </c>
      <c r="N43" s="17">
        <v>0</v>
      </c>
      <c r="O43" s="17">
        <v>7</v>
      </c>
      <c r="P43" s="17">
        <v>290</v>
      </c>
      <c r="Q43" s="17">
        <v>56</v>
      </c>
      <c r="R43" s="17">
        <v>45</v>
      </c>
      <c r="S43" s="17">
        <v>3</v>
      </c>
      <c r="T43" s="17">
        <v>4</v>
      </c>
      <c r="U43" s="17">
        <v>29</v>
      </c>
      <c r="V43" s="17">
        <v>14</v>
      </c>
    </row>
    <row r="44" spans="1:22" ht="60" x14ac:dyDescent="0.25">
      <c r="A44" s="8">
        <v>26</v>
      </c>
      <c r="B44" s="21" t="s">
        <v>173</v>
      </c>
      <c r="C44" s="17">
        <f t="shared" si="7"/>
        <v>3506</v>
      </c>
      <c r="D44" s="17">
        <v>543</v>
      </c>
      <c r="E44" s="17">
        <v>104</v>
      </c>
      <c r="F44" s="17">
        <v>19</v>
      </c>
      <c r="G44" s="17">
        <v>28</v>
      </c>
      <c r="H44" s="17">
        <v>74</v>
      </c>
      <c r="I44" s="17">
        <v>45</v>
      </c>
      <c r="J44" s="17">
        <v>187</v>
      </c>
      <c r="K44" s="17">
        <v>1085</v>
      </c>
      <c r="L44" s="17">
        <v>248</v>
      </c>
      <c r="M44" s="17">
        <v>108</v>
      </c>
      <c r="N44" s="17">
        <v>91</v>
      </c>
      <c r="O44" s="17">
        <v>1</v>
      </c>
      <c r="P44" s="17">
        <v>501</v>
      </c>
      <c r="Q44" s="17">
        <v>153</v>
      </c>
      <c r="R44" s="17">
        <v>104</v>
      </c>
      <c r="S44" s="17">
        <v>23</v>
      </c>
      <c r="T44" s="17">
        <v>42</v>
      </c>
      <c r="U44" s="17">
        <v>31</v>
      </c>
      <c r="V44" s="17">
        <v>119</v>
      </c>
    </row>
    <row r="45" spans="1:22" ht="60" x14ac:dyDescent="0.25">
      <c r="A45" s="8">
        <v>27</v>
      </c>
      <c r="B45" s="21" t="s">
        <v>114</v>
      </c>
      <c r="C45" s="17">
        <f t="shared" si="7"/>
        <v>1044</v>
      </c>
      <c r="D45" s="17">
        <v>96</v>
      </c>
      <c r="E45" s="17">
        <v>30</v>
      </c>
      <c r="F45" s="17">
        <v>25</v>
      </c>
      <c r="G45" s="17">
        <v>7</v>
      </c>
      <c r="H45" s="17">
        <v>36</v>
      </c>
      <c r="I45" s="17">
        <v>4</v>
      </c>
      <c r="J45" s="17">
        <v>37</v>
      </c>
      <c r="K45" s="17">
        <v>150</v>
      </c>
      <c r="L45" s="17">
        <v>131</v>
      </c>
      <c r="M45" s="17">
        <v>62</v>
      </c>
      <c r="N45" s="17">
        <v>43</v>
      </c>
      <c r="O45" s="17">
        <v>10</v>
      </c>
      <c r="P45" s="17">
        <v>236</v>
      </c>
      <c r="Q45" s="17">
        <v>52</v>
      </c>
      <c r="R45" s="17">
        <v>50</v>
      </c>
      <c r="S45" s="17">
        <v>7</v>
      </c>
      <c r="T45" s="17">
        <v>17</v>
      </c>
      <c r="U45" s="17">
        <v>22</v>
      </c>
      <c r="V45" s="17">
        <v>29</v>
      </c>
    </row>
    <row r="46" spans="1:22" ht="105" x14ac:dyDescent="0.25">
      <c r="A46" s="8">
        <v>28</v>
      </c>
      <c r="B46" s="21" t="s">
        <v>115</v>
      </c>
      <c r="C46" s="17">
        <f t="shared" si="7"/>
        <v>6981</v>
      </c>
      <c r="D46" s="17">
        <v>1070</v>
      </c>
      <c r="E46" s="17">
        <v>381</v>
      </c>
      <c r="F46" s="17">
        <v>0</v>
      </c>
      <c r="G46" s="17">
        <v>111</v>
      </c>
      <c r="H46" s="17">
        <v>176</v>
      </c>
      <c r="I46" s="17">
        <v>201</v>
      </c>
      <c r="J46" s="17">
        <v>398</v>
      </c>
      <c r="K46" s="17">
        <v>1507</v>
      </c>
      <c r="L46" s="17">
        <v>601</v>
      </c>
      <c r="M46" s="17">
        <v>245</v>
      </c>
      <c r="N46" s="17">
        <v>303</v>
      </c>
      <c r="O46" s="17">
        <v>22</v>
      </c>
      <c r="P46" s="17">
        <v>665</v>
      </c>
      <c r="Q46" s="17">
        <v>687</v>
      </c>
      <c r="R46" s="17">
        <v>71</v>
      </c>
      <c r="S46" s="17">
        <v>99</v>
      </c>
      <c r="T46" s="17">
        <v>52</v>
      </c>
      <c r="U46" s="17">
        <v>107</v>
      </c>
      <c r="V46" s="17">
        <v>285</v>
      </c>
    </row>
    <row r="47" spans="1:22" ht="90" x14ac:dyDescent="0.25">
      <c r="A47" s="8">
        <v>29</v>
      </c>
      <c r="B47" s="21" t="s">
        <v>116</v>
      </c>
      <c r="C47" s="17">
        <f t="shared" si="7"/>
        <v>1675</v>
      </c>
      <c r="D47" s="17">
        <v>319</v>
      </c>
      <c r="E47" s="17">
        <v>164</v>
      </c>
      <c r="F47" s="17">
        <v>4</v>
      </c>
      <c r="G47" s="17">
        <v>0</v>
      </c>
      <c r="H47" s="17">
        <v>28</v>
      </c>
      <c r="I47" s="17">
        <v>19</v>
      </c>
      <c r="J47" s="17">
        <v>106</v>
      </c>
      <c r="K47" s="17">
        <v>507</v>
      </c>
      <c r="L47" s="17">
        <v>30</v>
      </c>
      <c r="M47" s="17">
        <v>16</v>
      </c>
      <c r="N47" s="17">
        <v>24</v>
      </c>
      <c r="O47" s="17">
        <v>0</v>
      </c>
      <c r="P47" s="17">
        <v>248</v>
      </c>
      <c r="Q47" s="17">
        <v>110</v>
      </c>
      <c r="R47" s="17">
        <v>57</v>
      </c>
      <c r="S47" s="17">
        <v>13</v>
      </c>
      <c r="T47" s="17">
        <v>2</v>
      </c>
      <c r="U47" s="17">
        <v>0</v>
      </c>
      <c r="V47" s="17">
        <v>28</v>
      </c>
    </row>
    <row r="48" spans="1:22" s="15" customFormat="1" x14ac:dyDescent="0.25">
      <c r="A48" s="91">
        <v>8</v>
      </c>
      <c r="B48" s="51" t="s">
        <v>27</v>
      </c>
      <c r="C48" s="20">
        <f t="shared" ref="C48:V48" si="8">SUM(C40:C47)</f>
        <v>20030</v>
      </c>
      <c r="D48" s="20">
        <f t="shared" si="8"/>
        <v>2666</v>
      </c>
      <c r="E48" s="20">
        <f t="shared" si="8"/>
        <v>1104</v>
      </c>
      <c r="F48" s="20">
        <f t="shared" si="8"/>
        <v>349</v>
      </c>
      <c r="G48" s="20">
        <f t="shared" si="8"/>
        <v>268</v>
      </c>
      <c r="H48" s="20">
        <f t="shared" si="8"/>
        <v>439</v>
      </c>
      <c r="I48" s="20">
        <f t="shared" si="8"/>
        <v>308</v>
      </c>
      <c r="J48" s="20">
        <f t="shared" si="8"/>
        <v>969</v>
      </c>
      <c r="K48" s="20">
        <f t="shared" si="8"/>
        <v>4374</v>
      </c>
      <c r="L48" s="20">
        <f t="shared" si="8"/>
        <v>1831</v>
      </c>
      <c r="M48" s="20">
        <f t="shared" si="8"/>
        <v>583</v>
      </c>
      <c r="N48" s="20">
        <f t="shared" si="8"/>
        <v>824</v>
      </c>
      <c r="O48" s="20">
        <f t="shared" si="8"/>
        <v>64</v>
      </c>
      <c r="P48" s="20">
        <f t="shared" si="8"/>
        <v>3225</v>
      </c>
      <c r="Q48" s="20">
        <f t="shared" si="8"/>
        <v>1258</v>
      </c>
      <c r="R48" s="20">
        <f t="shared" si="8"/>
        <v>697</v>
      </c>
      <c r="S48" s="20">
        <f t="shared" si="8"/>
        <v>173</v>
      </c>
      <c r="T48" s="20">
        <f t="shared" si="8"/>
        <v>136</v>
      </c>
      <c r="U48" s="20">
        <f t="shared" si="8"/>
        <v>248</v>
      </c>
      <c r="V48" s="20">
        <f t="shared" si="8"/>
        <v>514</v>
      </c>
    </row>
    <row r="49" spans="1:22" x14ac:dyDescent="0.25">
      <c r="A49" s="8"/>
      <c r="B49" s="120" t="s">
        <v>9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ht="30" x14ac:dyDescent="0.25">
      <c r="A50" s="8">
        <v>30</v>
      </c>
      <c r="B50" s="52" t="s">
        <v>37</v>
      </c>
      <c r="C50" s="17">
        <f>SUM(D50:V50)</f>
        <v>27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3</v>
      </c>
      <c r="K50" s="17">
        <v>0</v>
      </c>
      <c r="L50" s="17">
        <v>0</v>
      </c>
      <c r="M50" s="17">
        <v>0</v>
      </c>
      <c r="N50" s="17">
        <v>5</v>
      </c>
      <c r="O50" s="17">
        <v>0</v>
      </c>
      <c r="P50" s="17">
        <v>7</v>
      </c>
      <c r="Q50" s="17">
        <v>3</v>
      </c>
      <c r="R50" s="17">
        <v>6</v>
      </c>
      <c r="S50" s="17">
        <v>0</v>
      </c>
      <c r="T50" s="17">
        <v>0</v>
      </c>
      <c r="U50" s="17">
        <v>3</v>
      </c>
      <c r="V50" s="17">
        <v>0</v>
      </c>
    </row>
    <row r="51" spans="1:22" ht="59.25" customHeight="1" x14ac:dyDescent="0.25">
      <c r="A51" s="8">
        <v>31</v>
      </c>
      <c r="B51" s="21" t="s">
        <v>119</v>
      </c>
      <c r="C51" s="17">
        <f>SUM(D51:V51)</f>
        <v>3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2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1</v>
      </c>
      <c r="V51" s="17">
        <v>0</v>
      </c>
    </row>
    <row r="52" spans="1:22" ht="60" hidden="1" x14ac:dyDescent="0.25">
      <c r="A52" s="8">
        <v>30</v>
      </c>
      <c r="B52" s="21" t="s">
        <v>120</v>
      </c>
      <c r="C52" s="17">
        <f>SUM(D52:V52)</f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</row>
    <row r="53" spans="1:22" s="15" customFormat="1" x14ac:dyDescent="0.25">
      <c r="A53" s="91">
        <v>2</v>
      </c>
      <c r="B53" s="51" t="s">
        <v>27</v>
      </c>
      <c r="C53" s="19">
        <f t="shared" ref="C53:V53" si="9">SUM(C50:C52)</f>
        <v>30</v>
      </c>
      <c r="D53" s="19">
        <f t="shared" si="9"/>
        <v>0</v>
      </c>
      <c r="E53" s="19">
        <f t="shared" si="9"/>
        <v>0</v>
      </c>
      <c r="F53" s="19">
        <f t="shared" si="9"/>
        <v>0</v>
      </c>
      <c r="G53" s="19">
        <f t="shared" si="9"/>
        <v>0</v>
      </c>
      <c r="H53" s="19">
        <f t="shared" si="9"/>
        <v>0</v>
      </c>
      <c r="I53" s="19">
        <f t="shared" si="9"/>
        <v>0</v>
      </c>
      <c r="J53" s="19">
        <f t="shared" si="9"/>
        <v>5</v>
      </c>
      <c r="K53" s="19">
        <f t="shared" si="9"/>
        <v>0</v>
      </c>
      <c r="L53" s="19">
        <f t="shared" si="9"/>
        <v>0</v>
      </c>
      <c r="M53" s="19">
        <f t="shared" si="9"/>
        <v>0</v>
      </c>
      <c r="N53" s="19">
        <f t="shared" si="9"/>
        <v>5</v>
      </c>
      <c r="O53" s="19">
        <f t="shared" si="9"/>
        <v>0</v>
      </c>
      <c r="P53" s="19">
        <f t="shared" si="9"/>
        <v>7</v>
      </c>
      <c r="Q53" s="19">
        <f t="shared" si="9"/>
        <v>3</v>
      </c>
      <c r="R53" s="19">
        <f t="shared" si="9"/>
        <v>6</v>
      </c>
      <c r="S53" s="19">
        <f t="shared" si="9"/>
        <v>0</v>
      </c>
      <c r="T53" s="19">
        <f t="shared" si="9"/>
        <v>0</v>
      </c>
      <c r="U53" s="19">
        <f t="shared" si="9"/>
        <v>4</v>
      </c>
      <c r="V53" s="19">
        <f t="shared" si="9"/>
        <v>0</v>
      </c>
    </row>
    <row r="54" spans="1:22" x14ac:dyDescent="0.25">
      <c r="A54" s="8"/>
      <c r="B54" s="120" t="s">
        <v>51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</row>
    <row r="55" spans="1:22" ht="60" x14ac:dyDescent="0.25">
      <c r="A55" s="8">
        <v>32</v>
      </c>
      <c r="B55" s="22" t="s">
        <v>121</v>
      </c>
      <c r="C55" s="17">
        <f>SUM(D55:V55)</f>
        <v>19877</v>
      </c>
      <c r="D55" s="17">
        <v>3239</v>
      </c>
      <c r="E55" s="17">
        <v>1083</v>
      </c>
      <c r="F55" s="17">
        <v>245</v>
      </c>
      <c r="G55" s="17">
        <v>127</v>
      </c>
      <c r="H55" s="17">
        <v>504</v>
      </c>
      <c r="I55" s="17">
        <v>330</v>
      </c>
      <c r="J55" s="17">
        <v>2156</v>
      </c>
      <c r="K55" s="17">
        <v>3315</v>
      </c>
      <c r="L55" s="17">
        <v>1349</v>
      </c>
      <c r="M55" s="17">
        <v>373</v>
      </c>
      <c r="N55" s="17">
        <v>561</v>
      </c>
      <c r="O55" s="17">
        <v>179</v>
      </c>
      <c r="P55" s="17">
        <v>3668</v>
      </c>
      <c r="Q55" s="17">
        <v>1089</v>
      </c>
      <c r="R55" s="17">
        <v>850</v>
      </c>
      <c r="S55" s="17">
        <v>396</v>
      </c>
      <c r="T55" s="17">
        <v>41</v>
      </c>
      <c r="U55" s="17">
        <v>243</v>
      </c>
      <c r="V55" s="17">
        <v>129</v>
      </c>
    </row>
    <row r="56" spans="1:22" ht="45" x14ac:dyDescent="0.25">
      <c r="A56" s="8">
        <v>33</v>
      </c>
      <c r="B56" s="22" t="s">
        <v>122</v>
      </c>
      <c r="C56" s="17">
        <f>SUM(D56:V56)</f>
        <v>7937</v>
      </c>
      <c r="D56" s="17">
        <v>414</v>
      </c>
      <c r="E56" s="17">
        <v>762</v>
      </c>
      <c r="F56" s="17">
        <v>74</v>
      </c>
      <c r="G56" s="17">
        <v>52</v>
      </c>
      <c r="H56" s="17">
        <v>28</v>
      </c>
      <c r="I56" s="17">
        <v>172</v>
      </c>
      <c r="J56" s="17">
        <v>635</v>
      </c>
      <c r="K56" s="17">
        <v>1617</v>
      </c>
      <c r="L56" s="17">
        <v>2008</v>
      </c>
      <c r="M56" s="17">
        <v>62</v>
      </c>
      <c r="N56" s="17">
        <v>114</v>
      </c>
      <c r="O56" s="17">
        <v>6</v>
      </c>
      <c r="P56" s="17">
        <v>1009</v>
      </c>
      <c r="Q56" s="17">
        <v>565</v>
      </c>
      <c r="R56" s="17">
        <v>199</v>
      </c>
      <c r="S56" s="17">
        <v>120</v>
      </c>
      <c r="T56" s="17">
        <v>15</v>
      </c>
      <c r="U56" s="17">
        <v>47</v>
      </c>
      <c r="V56" s="17">
        <v>38</v>
      </c>
    </row>
    <row r="57" spans="1:22" ht="165" x14ac:dyDescent="0.25">
      <c r="A57" s="8">
        <v>34</v>
      </c>
      <c r="B57" s="14" t="s">
        <v>124</v>
      </c>
      <c r="C57" s="17">
        <f>SUM(D57:V57)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s="15" customFormat="1" x14ac:dyDescent="0.25">
      <c r="A58" s="91">
        <v>3</v>
      </c>
      <c r="B58" s="51" t="s">
        <v>27</v>
      </c>
      <c r="C58" s="20">
        <f>SUM(C55:C57)</f>
        <v>27814</v>
      </c>
      <c r="D58" s="20">
        <f t="shared" ref="D58:V58" si="10">SUM(D55:D57)</f>
        <v>3653</v>
      </c>
      <c r="E58" s="20">
        <f t="shared" si="10"/>
        <v>1845</v>
      </c>
      <c r="F58" s="20">
        <f t="shared" si="10"/>
        <v>319</v>
      </c>
      <c r="G58" s="20">
        <f t="shared" si="10"/>
        <v>179</v>
      </c>
      <c r="H58" s="20">
        <f t="shared" si="10"/>
        <v>532</v>
      </c>
      <c r="I58" s="20">
        <f t="shared" si="10"/>
        <v>502</v>
      </c>
      <c r="J58" s="20">
        <f t="shared" si="10"/>
        <v>2791</v>
      </c>
      <c r="K58" s="20">
        <f t="shared" si="10"/>
        <v>4932</v>
      </c>
      <c r="L58" s="20">
        <f t="shared" si="10"/>
        <v>3357</v>
      </c>
      <c r="M58" s="20">
        <f t="shared" si="10"/>
        <v>435</v>
      </c>
      <c r="N58" s="20">
        <f t="shared" si="10"/>
        <v>675</v>
      </c>
      <c r="O58" s="20">
        <f t="shared" si="10"/>
        <v>185</v>
      </c>
      <c r="P58" s="20">
        <f t="shared" si="10"/>
        <v>4677</v>
      </c>
      <c r="Q58" s="20">
        <f t="shared" si="10"/>
        <v>1654</v>
      </c>
      <c r="R58" s="20">
        <f t="shared" si="10"/>
        <v>1049</v>
      </c>
      <c r="S58" s="20">
        <f t="shared" si="10"/>
        <v>516</v>
      </c>
      <c r="T58" s="20">
        <f t="shared" si="10"/>
        <v>56</v>
      </c>
      <c r="U58" s="20">
        <f t="shared" si="10"/>
        <v>290</v>
      </c>
      <c r="V58" s="20">
        <f t="shared" si="10"/>
        <v>167</v>
      </c>
    </row>
    <row r="59" spans="1:22" x14ac:dyDescent="0.25">
      <c r="A59" s="8"/>
      <c r="B59" s="120" t="s">
        <v>42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ht="45" x14ac:dyDescent="0.25">
      <c r="A60" s="8">
        <v>35</v>
      </c>
      <c r="B60" s="22" t="s">
        <v>123</v>
      </c>
      <c r="C60" s="17">
        <f>SUM(D60:V60)</f>
        <v>26</v>
      </c>
      <c r="D60" s="17">
        <v>0</v>
      </c>
      <c r="E60" s="17">
        <v>0</v>
      </c>
      <c r="F60" s="17">
        <v>1</v>
      </c>
      <c r="G60" s="17">
        <v>0</v>
      </c>
      <c r="H60" s="17">
        <v>0</v>
      </c>
      <c r="I60" s="17">
        <v>0</v>
      </c>
      <c r="J60" s="17">
        <v>2</v>
      </c>
      <c r="K60" s="17">
        <v>0</v>
      </c>
      <c r="L60" s="17">
        <v>0</v>
      </c>
      <c r="M60" s="17">
        <v>14</v>
      </c>
      <c r="N60" s="17">
        <v>5</v>
      </c>
      <c r="O60" s="17">
        <v>0</v>
      </c>
      <c r="P60" s="17">
        <v>0</v>
      </c>
      <c r="Q60" s="17">
        <v>1</v>
      </c>
      <c r="R60" s="17">
        <v>0</v>
      </c>
      <c r="S60" s="17">
        <v>0</v>
      </c>
      <c r="T60" s="17">
        <v>0</v>
      </c>
      <c r="U60" s="17">
        <v>3</v>
      </c>
      <c r="V60" s="17">
        <v>0</v>
      </c>
    </row>
    <row r="61" spans="1:22" s="15" customFormat="1" x14ac:dyDescent="0.25">
      <c r="A61" s="91">
        <v>1</v>
      </c>
      <c r="B61" s="51" t="s">
        <v>27</v>
      </c>
      <c r="C61" s="19">
        <f>SUM(C60)</f>
        <v>26</v>
      </c>
      <c r="D61" s="19">
        <f t="shared" ref="D61:V61" si="11">SUM(D60)</f>
        <v>0</v>
      </c>
      <c r="E61" s="19">
        <f t="shared" si="11"/>
        <v>0</v>
      </c>
      <c r="F61" s="19">
        <f t="shared" si="11"/>
        <v>1</v>
      </c>
      <c r="G61" s="19">
        <f t="shared" si="11"/>
        <v>0</v>
      </c>
      <c r="H61" s="19">
        <f t="shared" si="11"/>
        <v>0</v>
      </c>
      <c r="I61" s="19">
        <f t="shared" si="11"/>
        <v>0</v>
      </c>
      <c r="J61" s="19">
        <f t="shared" si="11"/>
        <v>2</v>
      </c>
      <c r="K61" s="19">
        <f t="shared" si="11"/>
        <v>0</v>
      </c>
      <c r="L61" s="19">
        <f t="shared" si="11"/>
        <v>0</v>
      </c>
      <c r="M61" s="19">
        <f t="shared" si="11"/>
        <v>14</v>
      </c>
      <c r="N61" s="19">
        <f t="shared" si="11"/>
        <v>5</v>
      </c>
      <c r="O61" s="19">
        <f t="shared" si="11"/>
        <v>0</v>
      </c>
      <c r="P61" s="19">
        <f t="shared" si="11"/>
        <v>0</v>
      </c>
      <c r="Q61" s="19">
        <f t="shared" si="11"/>
        <v>1</v>
      </c>
      <c r="R61" s="19">
        <f t="shared" si="11"/>
        <v>0</v>
      </c>
      <c r="S61" s="19">
        <f t="shared" si="11"/>
        <v>0</v>
      </c>
      <c r="T61" s="19">
        <f t="shared" si="11"/>
        <v>0</v>
      </c>
      <c r="U61" s="19">
        <f t="shared" si="11"/>
        <v>3</v>
      </c>
      <c r="V61" s="19">
        <f t="shared" si="11"/>
        <v>0</v>
      </c>
    </row>
    <row r="62" spans="1:22" x14ac:dyDescent="0.25">
      <c r="A62" s="8"/>
      <c r="B62" s="120" t="s">
        <v>25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</row>
    <row r="63" spans="1:22" ht="105" x14ac:dyDescent="0.25">
      <c r="A63" s="8">
        <v>36</v>
      </c>
      <c r="B63" s="22" t="s">
        <v>125</v>
      </c>
      <c r="C63" s="17">
        <f>SUM(D63:V63)</f>
        <v>2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2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</row>
    <row r="64" spans="1:22" s="15" customFormat="1" x14ac:dyDescent="0.25">
      <c r="A64" s="91">
        <v>1</v>
      </c>
      <c r="B64" s="51" t="s">
        <v>27</v>
      </c>
      <c r="C64" s="89">
        <f t="shared" ref="C64:V64" si="12">SUM(C63:C63)</f>
        <v>2</v>
      </c>
      <c r="D64" s="89">
        <f t="shared" si="12"/>
        <v>0</v>
      </c>
      <c r="E64" s="89">
        <f t="shared" si="12"/>
        <v>0</v>
      </c>
      <c r="F64" s="89">
        <f t="shared" si="12"/>
        <v>0</v>
      </c>
      <c r="G64" s="89">
        <f t="shared" si="12"/>
        <v>0</v>
      </c>
      <c r="H64" s="89">
        <f t="shared" si="12"/>
        <v>0</v>
      </c>
      <c r="I64" s="89">
        <f t="shared" si="12"/>
        <v>0</v>
      </c>
      <c r="J64" s="89">
        <f t="shared" si="12"/>
        <v>0</v>
      </c>
      <c r="K64" s="89">
        <f t="shared" si="12"/>
        <v>0</v>
      </c>
      <c r="L64" s="89">
        <f t="shared" si="12"/>
        <v>0</v>
      </c>
      <c r="M64" s="89">
        <f t="shared" si="12"/>
        <v>0</v>
      </c>
      <c r="N64" s="89">
        <f t="shared" si="12"/>
        <v>0</v>
      </c>
      <c r="O64" s="89">
        <f t="shared" si="12"/>
        <v>0</v>
      </c>
      <c r="P64" s="89">
        <f t="shared" si="12"/>
        <v>2</v>
      </c>
      <c r="Q64" s="89">
        <f t="shared" si="12"/>
        <v>0</v>
      </c>
      <c r="R64" s="89">
        <f t="shared" si="12"/>
        <v>0</v>
      </c>
      <c r="S64" s="89">
        <f t="shared" si="12"/>
        <v>0</v>
      </c>
      <c r="T64" s="89">
        <f t="shared" si="12"/>
        <v>0</v>
      </c>
      <c r="U64" s="89">
        <f t="shared" si="12"/>
        <v>0</v>
      </c>
      <c r="V64" s="89">
        <f t="shared" si="12"/>
        <v>0</v>
      </c>
    </row>
    <row r="65" spans="1:22" s="15" customFormat="1" x14ac:dyDescent="0.25">
      <c r="A65" s="91"/>
      <c r="B65" s="51" t="s">
        <v>29</v>
      </c>
      <c r="C65" s="89">
        <f>C64+C61+C58+C53+C48+C38+C25+C22+C28+C31</f>
        <v>49805</v>
      </c>
      <c r="D65" s="89">
        <f>D64+D61+D58+D53+D48+D38+D25+D22+D28+D31</f>
        <v>6446</v>
      </c>
      <c r="E65" s="89">
        <f t="shared" ref="E65:V65" si="13">E64+E61+E58+E53+E48+E38+E25+E22+E28+E31</f>
        <v>2992</v>
      </c>
      <c r="F65" s="89">
        <f t="shared" si="13"/>
        <v>773</v>
      </c>
      <c r="G65" s="89">
        <f t="shared" si="13"/>
        <v>479</v>
      </c>
      <c r="H65" s="89">
        <f t="shared" si="13"/>
        <v>1105</v>
      </c>
      <c r="I65" s="89">
        <f t="shared" si="13"/>
        <v>895</v>
      </c>
      <c r="J65" s="89">
        <f t="shared" si="13"/>
        <v>3813</v>
      </c>
      <c r="K65" s="89">
        <f t="shared" si="13"/>
        <v>9555</v>
      </c>
      <c r="L65" s="89">
        <f t="shared" si="13"/>
        <v>5322</v>
      </c>
      <c r="M65" s="89">
        <f t="shared" si="13"/>
        <v>1147</v>
      </c>
      <c r="N65" s="89">
        <f t="shared" si="13"/>
        <v>1606</v>
      </c>
      <c r="O65" s="89">
        <f t="shared" si="13"/>
        <v>304</v>
      </c>
      <c r="P65" s="89">
        <f t="shared" si="13"/>
        <v>8216</v>
      </c>
      <c r="Q65" s="89">
        <f t="shared" si="13"/>
        <v>3044</v>
      </c>
      <c r="R65" s="89">
        <f t="shared" si="13"/>
        <v>1780</v>
      </c>
      <c r="S65" s="89">
        <f t="shared" si="13"/>
        <v>712</v>
      </c>
      <c r="T65" s="89">
        <f t="shared" si="13"/>
        <v>224</v>
      </c>
      <c r="U65" s="89">
        <f t="shared" si="13"/>
        <v>645</v>
      </c>
      <c r="V65" s="89">
        <f t="shared" si="13"/>
        <v>747</v>
      </c>
    </row>
    <row r="66" spans="1:22" x14ac:dyDescent="0.25">
      <c r="A66" s="8"/>
      <c r="B66" s="113" t="s">
        <v>4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1:22" x14ac:dyDescent="0.25">
      <c r="A67" s="8"/>
      <c r="B67" s="129" t="s">
        <v>126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</row>
    <row r="68" spans="1:22" ht="75" x14ac:dyDescent="0.25">
      <c r="A68" s="8">
        <v>37</v>
      </c>
      <c r="B68" s="14" t="s">
        <v>128</v>
      </c>
      <c r="C68" s="17">
        <f t="shared" ref="C68:C80" si="14">SUM(D68:V68)</f>
        <v>6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4</v>
      </c>
      <c r="K68" s="17">
        <v>2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</row>
    <row r="69" spans="1:22" ht="90" x14ac:dyDescent="0.25">
      <c r="A69" s="8">
        <v>38</v>
      </c>
      <c r="B69" s="14" t="s">
        <v>21</v>
      </c>
      <c r="C69" s="17">
        <f t="shared" si="14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ht="30" x14ac:dyDescent="0.25">
      <c r="A70" s="8">
        <v>39</v>
      </c>
      <c r="B70" s="14" t="s">
        <v>129</v>
      </c>
      <c r="C70" s="17">
        <f t="shared" si="14"/>
        <v>112</v>
      </c>
      <c r="D70" s="17">
        <v>43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13</v>
      </c>
      <c r="K70" s="17">
        <v>34</v>
      </c>
      <c r="L70" s="17">
        <v>3</v>
      </c>
      <c r="M70" s="17">
        <v>0</v>
      </c>
      <c r="N70" s="17">
        <v>0</v>
      </c>
      <c r="O70" s="17">
        <v>1</v>
      </c>
      <c r="P70" s="17">
        <v>7</v>
      </c>
      <c r="Q70" s="17">
        <v>2</v>
      </c>
      <c r="R70" s="17">
        <v>9</v>
      </c>
      <c r="S70" s="17">
        <v>0</v>
      </c>
      <c r="T70" s="17">
        <v>0</v>
      </c>
      <c r="U70" s="17">
        <v>0</v>
      </c>
      <c r="V70" s="17">
        <v>0</v>
      </c>
    </row>
    <row r="71" spans="1:22" ht="90" x14ac:dyDescent="0.25">
      <c r="A71" s="8">
        <v>40</v>
      </c>
      <c r="B71" s="14" t="s">
        <v>130</v>
      </c>
      <c r="C71" s="17">
        <f t="shared" si="14"/>
        <v>344</v>
      </c>
      <c r="D71" s="17">
        <v>136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15</v>
      </c>
      <c r="K71" s="17">
        <v>130</v>
      </c>
      <c r="L71" s="17">
        <v>0</v>
      </c>
      <c r="M71" s="17">
        <v>0</v>
      </c>
      <c r="N71" s="17">
        <v>0</v>
      </c>
      <c r="O71" s="17">
        <v>5</v>
      </c>
      <c r="P71" s="17">
        <v>11</v>
      </c>
      <c r="Q71" s="17">
        <v>7</v>
      </c>
      <c r="R71" s="17">
        <v>40</v>
      </c>
      <c r="S71" s="17">
        <v>0</v>
      </c>
      <c r="T71" s="17">
        <v>0</v>
      </c>
      <c r="U71" s="17">
        <v>0</v>
      </c>
      <c r="V71" s="17">
        <v>0</v>
      </c>
    </row>
    <row r="72" spans="1:22" ht="30" x14ac:dyDescent="0.25">
      <c r="A72" s="8">
        <v>41</v>
      </c>
      <c r="B72" s="14" t="s">
        <v>131</v>
      </c>
      <c r="C72" s="17">
        <f t="shared" si="14"/>
        <v>434</v>
      </c>
      <c r="D72" s="17">
        <v>76</v>
      </c>
      <c r="E72" s="17">
        <v>1</v>
      </c>
      <c r="F72" s="17">
        <v>0</v>
      </c>
      <c r="G72" s="17">
        <v>0</v>
      </c>
      <c r="H72" s="17">
        <v>0</v>
      </c>
      <c r="I72" s="17">
        <v>0</v>
      </c>
      <c r="J72" s="17">
        <v>74</v>
      </c>
      <c r="K72" s="17">
        <v>217</v>
      </c>
      <c r="L72" s="17">
        <v>14</v>
      </c>
      <c r="M72" s="17">
        <v>5</v>
      </c>
      <c r="N72" s="17">
        <v>0</v>
      </c>
      <c r="O72" s="17">
        <v>5</v>
      </c>
      <c r="P72" s="17">
        <v>30</v>
      </c>
      <c r="Q72" s="17">
        <v>1</v>
      </c>
      <c r="R72" s="17">
        <v>11</v>
      </c>
      <c r="S72" s="17">
        <v>0</v>
      </c>
      <c r="T72" s="17">
        <v>0</v>
      </c>
      <c r="U72" s="17">
        <v>0</v>
      </c>
      <c r="V72" s="17">
        <v>0</v>
      </c>
    </row>
    <row r="73" spans="1:22" ht="30" x14ac:dyDescent="0.25">
      <c r="A73" s="8">
        <v>42</v>
      </c>
      <c r="B73" s="14" t="s">
        <v>68</v>
      </c>
      <c r="C73" s="17">
        <f t="shared" si="14"/>
        <v>357</v>
      </c>
      <c r="D73" s="17">
        <v>82</v>
      </c>
      <c r="E73" s="17">
        <v>0</v>
      </c>
      <c r="F73" s="17">
        <v>4</v>
      </c>
      <c r="G73" s="17">
        <v>0</v>
      </c>
      <c r="H73" s="17">
        <v>0</v>
      </c>
      <c r="I73" s="17">
        <v>0</v>
      </c>
      <c r="J73" s="17">
        <v>41</v>
      </c>
      <c r="K73" s="17">
        <v>134</v>
      </c>
      <c r="L73" s="17">
        <v>10</v>
      </c>
      <c r="M73" s="17">
        <v>1</v>
      </c>
      <c r="N73" s="17">
        <v>0</v>
      </c>
      <c r="O73" s="17">
        <v>12</v>
      </c>
      <c r="P73" s="17">
        <v>24</v>
      </c>
      <c r="Q73" s="17">
        <v>7</v>
      </c>
      <c r="R73" s="17">
        <v>42</v>
      </c>
      <c r="S73" s="17">
        <v>0</v>
      </c>
      <c r="T73" s="17">
        <v>0</v>
      </c>
      <c r="U73" s="17">
        <v>0</v>
      </c>
      <c r="V73" s="17">
        <v>0</v>
      </c>
    </row>
    <row r="74" spans="1:22" ht="45" x14ac:dyDescent="0.25">
      <c r="A74" s="8">
        <v>43</v>
      </c>
      <c r="B74" s="14" t="s">
        <v>133</v>
      </c>
      <c r="C74" s="17">
        <f t="shared" si="14"/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45" x14ac:dyDescent="0.25">
      <c r="A75" s="8">
        <v>44</v>
      </c>
      <c r="B75" s="14" t="s">
        <v>134</v>
      </c>
      <c r="C75" s="17">
        <f t="shared" si="14"/>
        <v>5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5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</row>
    <row r="76" spans="1:22" ht="45" x14ac:dyDescent="0.25">
      <c r="A76" s="8">
        <v>45</v>
      </c>
      <c r="B76" s="14" t="s">
        <v>135</v>
      </c>
      <c r="C76" s="17">
        <f t="shared" si="14"/>
        <v>324</v>
      </c>
      <c r="D76" s="17">
        <v>115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7</v>
      </c>
      <c r="K76" s="17">
        <v>22</v>
      </c>
      <c r="L76" s="17">
        <v>15</v>
      </c>
      <c r="M76" s="17">
        <v>2</v>
      </c>
      <c r="N76" s="17">
        <v>0</v>
      </c>
      <c r="O76" s="17">
        <v>6</v>
      </c>
      <c r="P76" s="17">
        <v>44</v>
      </c>
      <c r="Q76" s="17">
        <v>8</v>
      </c>
      <c r="R76" s="17">
        <v>105</v>
      </c>
      <c r="S76" s="17">
        <v>0</v>
      </c>
      <c r="T76" s="17">
        <v>0</v>
      </c>
      <c r="U76" s="17">
        <v>0</v>
      </c>
      <c r="V76" s="17">
        <v>0</v>
      </c>
    </row>
    <row r="77" spans="1:22" ht="60" x14ac:dyDescent="0.25">
      <c r="A77" s="8">
        <v>46</v>
      </c>
      <c r="B77" s="14" t="s">
        <v>10</v>
      </c>
      <c r="C77" s="17">
        <f t="shared" si="14"/>
        <v>22</v>
      </c>
      <c r="D77" s="17">
        <v>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19</v>
      </c>
      <c r="L77" s="17">
        <v>0</v>
      </c>
      <c r="M77" s="17">
        <v>0</v>
      </c>
      <c r="N77" s="17">
        <v>0</v>
      </c>
      <c r="O77" s="17">
        <v>0</v>
      </c>
      <c r="P77" s="17">
        <v>2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</row>
    <row r="78" spans="1:22" ht="30" x14ac:dyDescent="0.25">
      <c r="A78" s="8">
        <v>47</v>
      </c>
      <c r="B78" s="14" t="s">
        <v>136</v>
      </c>
      <c r="C78" s="17">
        <f t="shared" si="14"/>
        <v>58</v>
      </c>
      <c r="D78" s="17">
        <v>8</v>
      </c>
      <c r="E78" s="17">
        <v>0</v>
      </c>
      <c r="F78" s="17">
        <v>2</v>
      </c>
      <c r="G78" s="17">
        <v>0</v>
      </c>
      <c r="H78" s="17">
        <v>0</v>
      </c>
      <c r="I78" s="17">
        <v>0</v>
      </c>
      <c r="J78" s="17">
        <v>10</v>
      </c>
      <c r="K78" s="17">
        <v>22</v>
      </c>
      <c r="L78" s="17">
        <v>0</v>
      </c>
      <c r="M78" s="17">
        <v>1</v>
      </c>
      <c r="N78" s="17">
        <v>1</v>
      </c>
      <c r="O78" s="17">
        <v>0</v>
      </c>
      <c r="P78" s="17">
        <v>4</v>
      </c>
      <c r="Q78" s="17">
        <v>0</v>
      </c>
      <c r="R78" s="17">
        <v>9</v>
      </c>
      <c r="S78" s="17">
        <v>0</v>
      </c>
      <c r="T78" s="17">
        <v>0</v>
      </c>
      <c r="U78" s="17">
        <v>1</v>
      </c>
      <c r="V78" s="17">
        <v>0</v>
      </c>
    </row>
    <row r="79" spans="1:22" ht="30" x14ac:dyDescent="0.25">
      <c r="A79" s="8">
        <v>48</v>
      </c>
      <c r="B79" s="14" t="s">
        <v>19</v>
      </c>
      <c r="C79" s="17">
        <f t="shared" si="14"/>
        <v>139</v>
      </c>
      <c r="D79" s="17">
        <v>45</v>
      </c>
      <c r="E79" s="17">
        <v>0</v>
      </c>
      <c r="F79" s="17">
        <v>6</v>
      </c>
      <c r="G79" s="17">
        <v>0</v>
      </c>
      <c r="H79" s="17">
        <v>0</v>
      </c>
      <c r="I79" s="17">
        <v>0</v>
      </c>
      <c r="J79" s="17">
        <v>18</v>
      </c>
      <c r="K79" s="17">
        <v>56</v>
      </c>
      <c r="L79" s="17">
        <v>2</v>
      </c>
      <c r="M79" s="17">
        <v>1</v>
      </c>
      <c r="N79" s="17">
        <v>0</v>
      </c>
      <c r="O79" s="17">
        <v>0</v>
      </c>
      <c r="P79" s="17">
        <v>4</v>
      </c>
      <c r="Q79" s="17">
        <v>3</v>
      </c>
      <c r="R79" s="17">
        <v>3</v>
      </c>
      <c r="S79" s="17">
        <v>0</v>
      </c>
      <c r="T79" s="17">
        <v>1</v>
      </c>
      <c r="U79" s="17">
        <v>0</v>
      </c>
      <c r="V79" s="17">
        <v>0</v>
      </c>
    </row>
    <row r="80" spans="1:22" x14ac:dyDescent="0.25">
      <c r="A80" s="8">
        <v>49</v>
      </c>
      <c r="B80" s="14" t="s">
        <v>18</v>
      </c>
      <c r="C80" s="17">
        <f t="shared" si="14"/>
        <v>155</v>
      </c>
      <c r="D80" s="17">
        <v>34</v>
      </c>
      <c r="E80" s="17">
        <v>0</v>
      </c>
      <c r="F80" s="17">
        <v>11</v>
      </c>
      <c r="G80" s="17">
        <v>0</v>
      </c>
      <c r="H80" s="17">
        <v>0</v>
      </c>
      <c r="I80" s="17">
        <v>0</v>
      </c>
      <c r="J80" s="17">
        <v>22</v>
      </c>
      <c r="K80" s="17">
        <v>56</v>
      </c>
      <c r="L80" s="17">
        <v>2</v>
      </c>
      <c r="M80" s="17">
        <v>3</v>
      </c>
      <c r="N80" s="17">
        <v>0</v>
      </c>
      <c r="O80" s="17">
        <v>0</v>
      </c>
      <c r="P80" s="17">
        <v>8</v>
      </c>
      <c r="Q80" s="17">
        <v>1</v>
      </c>
      <c r="R80" s="17">
        <v>18</v>
      </c>
      <c r="S80" s="17">
        <v>0</v>
      </c>
      <c r="T80" s="17">
        <v>0</v>
      </c>
      <c r="U80" s="17">
        <v>0</v>
      </c>
      <c r="V80" s="17">
        <v>0</v>
      </c>
    </row>
    <row r="81" spans="1:22" s="15" customFormat="1" x14ac:dyDescent="0.25">
      <c r="A81" s="91">
        <v>13</v>
      </c>
      <c r="B81" s="67" t="s">
        <v>27</v>
      </c>
      <c r="C81" s="89">
        <f t="shared" ref="C81:V81" si="15">SUM(C68:C80)</f>
        <v>1956</v>
      </c>
      <c r="D81" s="89">
        <f t="shared" si="15"/>
        <v>540</v>
      </c>
      <c r="E81" s="89">
        <f t="shared" si="15"/>
        <v>1</v>
      </c>
      <c r="F81" s="89">
        <f t="shared" si="15"/>
        <v>23</v>
      </c>
      <c r="G81" s="89">
        <f t="shared" si="15"/>
        <v>0</v>
      </c>
      <c r="H81" s="89">
        <f t="shared" si="15"/>
        <v>0</v>
      </c>
      <c r="I81" s="89">
        <f t="shared" si="15"/>
        <v>0</v>
      </c>
      <c r="J81" s="89">
        <f t="shared" si="15"/>
        <v>204</v>
      </c>
      <c r="K81" s="89">
        <f t="shared" si="15"/>
        <v>697</v>
      </c>
      <c r="L81" s="89">
        <f t="shared" si="15"/>
        <v>46</v>
      </c>
      <c r="M81" s="89">
        <f t="shared" si="15"/>
        <v>13</v>
      </c>
      <c r="N81" s="89">
        <f t="shared" si="15"/>
        <v>1</v>
      </c>
      <c r="O81" s="89">
        <f t="shared" si="15"/>
        <v>29</v>
      </c>
      <c r="P81" s="89">
        <f t="shared" si="15"/>
        <v>134</v>
      </c>
      <c r="Q81" s="89">
        <f t="shared" si="15"/>
        <v>29</v>
      </c>
      <c r="R81" s="89">
        <f t="shared" si="15"/>
        <v>237</v>
      </c>
      <c r="S81" s="89">
        <f t="shared" si="15"/>
        <v>0</v>
      </c>
      <c r="T81" s="89">
        <f t="shared" si="15"/>
        <v>1</v>
      </c>
      <c r="U81" s="89">
        <f t="shared" si="15"/>
        <v>1</v>
      </c>
      <c r="V81" s="89">
        <f t="shared" si="15"/>
        <v>0</v>
      </c>
    </row>
    <row r="82" spans="1:22" x14ac:dyDescent="0.25">
      <c r="A82" s="8"/>
      <c r="B82" s="120" t="s">
        <v>70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</row>
    <row r="83" spans="1:22" x14ac:dyDescent="0.25">
      <c r="A83" s="8">
        <v>50</v>
      </c>
      <c r="B83" s="21" t="s">
        <v>139</v>
      </c>
      <c r="C83" s="17">
        <f t="shared" ref="C83:C89" si="16">SUM(D83:V83)</f>
        <v>27</v>
      </c>
      <c r="D83" s="17">
        <v>10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3</v>
      </c>
      <c r="K83" s="17">
        <v>0</v>
      </c>
      <c r="L83" s="17">
        <v>4</v>
      </c>
      <c r="M83" s="17">
        <v>0</v>
      </c>
      <c r="N83" s="17">
        <v>0</v>
      </c>
      <c r="O83" s="17">
        <v>0</v>
      </c>
      <c r="P83" s="17">
        <v>5</v>
      </c>
      <c r="Q83" s="17">
        <v>2</v>
      </c>
      <c r="R83" s="17">
        <v>3</v>
      </c>
      <c r="S83" s="17">
        <v>0</v>
      </c>
      <c r="T83" s="17">
        <v>0</v>
      </c>
      <c r="U83" s="17">
        <v>0</v>
      </c>
      <c r="V83" s="17">
        <v>0</v>
      </c>
    </row>
    <row r="84" spans="1:22" ht="30" x14ac:dyDescent="0.25">
      <c r="A84" s="8">
        <v>51</v>
      </c>
      <c r="B84" s="21" t="s">
        <v>140</v>
      </c>
      <c r="C84" s="17">
        <f t="shared" si="16"/>
        <v>30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5</v>
      </c>
      <c r="L84" s="17">
        <v>13</v>
      </c>
      <c r="M84" s="17">
        <v>0</v>
      </c>
      <c r="N84" s="17">
        <v>0</v>
      </c>
      <c r="O84" s="17">
        <v>0</v>
      </c>
      <c r="P84" s="17">
        <v>8</v>
      </c>
      <c r="Q84" s="17">
        <v>4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45" x14ac:dyDescent="0.25">
      <c r="A85" s="8">
        <v>52</v>
      </c>
      <c r="B85" s="21" t="s">
        <v>76</v>
      </c>
      <c r="C85" s="17">
        <f t="shared" si="16"/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x14ac:dyDescent="0.25">
      <c r="A86" s="8">
        <v>53</v>
      </c>
      <c r="B86" s="21" t="s">
        <v>75</v>
      </c>
      <c r="C86" s="17">
        <f t="shared" si="16"/>
        <v>72</v>
      </c>
      <c r="D86" s="17">
        <v>1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2</v>
      </c>
      <c r="K86" s="17">
        <v>3</v>
      </c>
      <c r="L86" s="17">
        <v>28</v>
      </c>
      <c r="M86" s="17">
        <v>4</v>
      </c>
      <c r="N86" s="17">
        <v>1</v>
      </c>
      <c r="O86" s="17">
        <v>0</v>
      </c>
      <c r="P86" s="17">
        <v>32</v>
      </c>
      <c r="Q86" s="17">
        <v>1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</row>
    <row r="87" spans="1:22" ht="75" x14ac:dyDescent="0.25">
      <c r="A87" s="8">
        <v>54</v>
      </c>
      <c r="B87" s="21" t="s">
        <v>74</v>
      </c>
      <c r="C87" s="17">
        <f t="shared" si="16"/>
        <v>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1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1:22" ht="75" x14ac:dyDescent="0.25">
      <c r="A88" s="8">
        <v>55</v>
      </c>
      <c r="B88" s="21" t="s">
        <v>73</v>
      </c>
      <c r="C88" s="17">
        <f t="shared" si="16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</row>
    <row r="89" spans="1:22" ht="90" x14ac:dyDescent="0.25">
      <c r="A89" s="8">
        <v>56</v>
      </c>
      <c r="B89" s="21" t="s">
        <v>141</v>
      </c>
      <c r="C89" s="17">
        <f t="shared" si="16"/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s="15" customFormat="1" x14ac:dyDescent="0.25">
      <c r="A90" s="91">
        <v>7</v>
      </c>
      <c r="B90" s="51" t="s">
        <v>27</v>
      </c>
      <c r="C90" s="19">
        <f>SUM(C83:C89)</f>
        <v>130</v>
      </c>
      <c r="D90" s="19">
        <f>SUM(D83:D89)</f>
        <v>11</v>
      </c>
      <c r="E90" s="19">
        <f t="shared" ref="E90:V90" si="17">SUM(E83:E89)</f>
        <v>0</v>
      </c>
      <c r="F90" s="19">
        <f t="shared" si="17"/>
        <v>0</v>
      </c>
      <c r="G90" s="19">
        <f t="shared" si="17"/>
        <v>0</v>
      </c>
      <c r="H90" s="19">
        <f t="shared" si="17"/>
        <v>0</v>
      </c>
      <c r="I90" s="19">
        <f t="shared" si="17"/>
        <v>0</v>
      </c>
      <c r="J90" s="19">
        <f t="shared" si="17"/>
        <v>5</v>
      </c>
      <c r="K90" s="19">
        <f t="shared" si="17"/>
        <v>8</v>
      </c>
      <c r="L90" s="19">
        <f t="shared" si="17"/>
        <v>46</v>
      </c>
      <c r="M90" s="19">
        <f t="shared" si="17"/>
        <v>4</v>
      </c>
      <c r="N90" s="19">
        <f t="shared" si="17"/>
        <v>1</v>
      </c>
      <c r="O90" s="19">
        <f t="shared" si="17"/>
        <v>0</v>
      </c>
      <c r="P90" s="19">
        <f t="shared" si="17"/>
        <v>45</v>
      </c>
      <c r="Q90" s="19">
        <f t="shared" si="17"/>
        <v>7</v>
      </c>
      <c r="R90" s="19">
        <f t="shared" si="17"/>
        <v>3</v>
      </c>
      <c r="S90" s="19">
        <f t="shared" si="17"/>
        <v>0</v>
      </c>
      <c r="T90" s="19">
        <f t="shared" si="17"/>
        <v>0</v>
      </c>
      <c r="U90" s="19">
        <f t="shared" si="17"/>
        <v>0</v>
      </c>
      <c r="V90" s="19">
        <f t="shared" si="17"/>
        <v>0</v>
      </c>
    </row>
    <row r="91" spans="1:22" x14ac:dyDescent="0.25">
      <c r="A91" s="8"/>
      <c r="B91" s="120" t="s">
        <v>52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</row>
    <row r="92" spans="1:22" ht="60" x14ac:dyDescent="0.25">
      <c r="A92" s="8">
        <v>57</v>
      </c>
      <c r="B92" s="22" t="s">
        <v>53</v>
      </c>
      <c r="C92" s="17">
        <f>SUM(D92:V92)</f>
        <v>8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2</v>
      </c>
      <c r="L92" s="17">
        <v>0</v>
      </c>
      <c r="M92" s="17">
        <v>0</v>
      </c>
      <c r="N92" s="17">
        <v>0</v>
      </c>
      <c r="O92" s="17">
        <v>0</v>
      </c>
      <c r="P92" s="17">
        <v>1</v>
      </c>
      <c r="Q92" s="17">
        <v>3</v>
      </c>
      <c r="R92" s="17">
        <v>0</v>
      </c>
      <c r="S92" s="17">
        <v>0</v>
      </c>
      <c r="T92" s="17">
        <v>2</v>
      </c>
      <c r="U92" s="17">
        <v>0</v>
      </c>
      <c r="V92" s="17">
        <v>0</v>
      </c>
    </row>
    <row r="93" spans="1:22" s="15" customFormat="1" x14ac:dyDescent="0.25">
      <c r="A93" s="91">
        <v>1</v>
      </c>
      <c r="B93" s="51" t="s">
        <v>27</v>
      </c>
      <c r="C93" s="19">
        <f t="shared" ref="C93" si="18">SUM(C92)</f>
        <v>8</v>
      </c>
      <c r="D93" s="19">
        <f t="shared" ref="D93:V93" si="19">SUM(D92)</f>
        <v>0</v>
      </c>
      <c r="E93" s="19">
        <f t="shared" si="19"/>
        <v>0</v>
      </c>
      <c r="F93" s="19">
        <f t="shared" si="19"/>
        <v>0</v>
      </c>
      <c r="G93" s="19">
        <f t="shared" si="19"/>
        <v>0</v>
      </c>
      <c r="H93" s="19">
        <f t="shared" si="19"/>
        <v>0</v>
      </c>
      <c r="I93" s="19">
        <f t="shared" si="19"/>
        <v>0</v>
      </c>
      <c r="J93" s="19">
        <f t="shared" si="19"/>
        <v>0</v>
      </c>
      <c r="K93" s="19">
        <f t="shared" si="19"/>
        <v>2</v>
      </c>
      <c r="L93" s="19">
        <f t="shared" si="19"/>
        <v>0</v>
      </c>
      <c r="M93" s="19">
        <f t="shared" si="19"/>
        <v>0</v>
      </c>
      <c r="N93" s="19">
        <f t="shared" si="19"/>
        <v>0</v>
      </c>
      <c r="O93" s="19">
        <f t="shared" si="19"/>
        <v>0</v>
      </c>
      <c r="P93" s="19">
        <f t="shared" si="19"/>
        <v>1</v>
      </c>
      <c r="Q93" s="19">
        <f t="shared" si="19"/>
        <v>3</v>
      </c>
      <c r="R93" s="19">
        <f t="shared" si="19"/>
        <v>0</v>
      </c>
      <c r="S93" s="19">
        <f t="shared" si="19"/>
        <v>0</v>
      </c>
      <c r="T93" s="19">
        <f t="shared" si="19"/>
        <v>2</v>
      </c>
      <c r="U93" s="19">
        <f t="shared" si="19"/>
        <v>0</v>
      </c>
      <c r="V93" s="19">
        <f t="shared" si="19"/>
        <v>0</v>
      </c>
    </row>
    <row r="94" spans="1:22" s="15" customFormat="1" x14ac:dyDescent="0.25">
      <c r="A94" s="113" t="s">
        <v>64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</row>
    <row r="95" spans="1:22" s="15" customFormat="1" ht="135" x14ac:dyDescent="0.25">
      <c r="A95" s="8">
        <v>58</v>
      </c>
      <c r="B95" s="22" t="s">
        <v>142</v>
      </c>
      <c r="C95" s="17">
        <f>SUM(D95:V95)</f>
        <v>61</v>
      </c>
      <c r="D95" s="17">
        <v>3</v>
      </c>
      <c r="E95" s="17">
        <v>0</v>
      </c>
      <c r="F95" s="17">
        <v>0</v>
      </c>
      <c r="G95" s="17">
        <v>0</v>
      </c>
      <c r="H95" s="17">
        <v>5</v>
      </c>
      <c r="I95" s="17">
        <v>0</v>
      </c>
      <c r="J95" s="17">
        <v>5</v>
      </c>
      <c r="K95" s="17">
        <v>33</v>
      </c>
      <c r="L95" s="17">
        <v>1</v>
      </c>
      <c r="M95" s="17">
        <v>0</v>
      </c>
      <c r="N95" s="17">
        <v>0</v>
      </c>
      <c r="O95" s="17">
        <v>0</v>
      </c>
      <c r="P95" s="17">
        <v>4</v>
      </c>
      <c r="Q95" s="17">
        <v>0</v>
      </c>
      <c r="R95" s="17">
        <v>0</v>
      </c>
      <c r="S95" s="17">
        <v>0</v>
      </c>
      <c r="T95" s="17">
        <v>0</v>
      </c>
      <c r="U95" s="17">
        <v>10</v>
      </c>
      <c r="V95" s="17">
        <v>0</v>
      </c>
    </row>
    <row r="96" spans="1:22" s="15" customFormat="1" ht="75" x14ac:dyDescent="0.25">
      <c r="A96" s="8">
        <v>59</v>
      </c>
      <c r="B96" s="22" t="s">
        <v>65</v>
      </c>
      <c r="C96" s="17">
        <f>SUM(D96:V96)</f>
        <v>47</v>
      </c>
      <c r="D96" s="17">
        <v>2</v>
      </c>
      <c r="E96" s="17">
        <v>3</v>
      </c>
      <c r="F96" s="17">
        <v>0</v>
      </c>
      <c r="G96" s="17">
        <v>0</v>
      </c>
      <c r="H96" s="17">
        <v>0</v>
      </c>
      <c r="I96" s="17">
        <v>0</v>
      </c>
      <c r="J96" s="17">
        <v>2</v>
      </c>
      <c r="K96" s="17">
        <v>29</v>
      </c>
      <c r="L96" s="17">
        <v>0</v>
      </c>
      <c r="M96" s="17">
        <v>0</v>
      </c>
      <c r="N96" s="17">
        <v>1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3</v>
      </c>
      <c r="V96" s="17">
        <v>7</v>
      </c>
    </row>
    <row r="97" spans="1:22" s="15" customFormat="1" x14ac:dyDescent="0.25">
      <c r="A97" s="91">
        <v>2</v>
      </c>
      <c r="B97" s="51" t="s">
        <v>27</v>
      </c>
      <c r="C97" s="19">
        <f>SUM(C95,C96)</f>
        <v>108</v>
      </c>
      <c r="D97" s="19">
        <f t="shared" ref="D97:V97" si="20">SUM(D95,D96)</f>
        <v>5</v>
      </c>
      <c r="E97" s="19">
        <f t="shared" si="20"/>
        <v>3</v>
      </c>
      <c r="F97" s="19">
        <f t="shared" si="20"/>
        <v>0</v>
      </c>
      <c r="G97" s="19">
        <f t="shared" si="20"/>
        <v>0</v>
      </c>
      <c r="H97" s="19">
        <f t="shared" si="20"/>
        <v>5</v>
      </c>
      <c r="I97" s="19">
        <f t="shared" si="20"/>
        <v>0</v>
      </c>
      <c r="J97" s="19">
        <f t="shared" si="20"/>
        <v>7</v>
      </c>
      <c r="K97" s="19">
        <f t="shared" si="20"/>
        <v>62</v>
      </c>
      <c r="L97" s="19">
        <f t="shared" si="20"/>
        <v>1</v>
      </c>
      <c r="M97" s="19">
        <f t="shared" si="20"/>
        <v>0</v>
      </c>
      <c r="N97" s="19">
        <f t="shared" si="20"/>
        <v>1</v>
      </c>
      <c r="O97" s="19">
        <f t="shared" si="20"/>
        <v>0</v>
      </c>
      <c r="P97" s="19">
        <f t="shared" si="20"/>
        <v>4</v>
      </c>
      <c r="Q97" s="19">
        <f t="shared" si="20"/>
        <v>0</v>
      </c>
      <c r="R97" s="19">
        <f t="shared" si="20"/>
        <v>0</v>
      </c>
      <c r="S97" s="19">
        <f t="shared" si="20"/>
        <v>0</v>
      </c>
      <c r="T97" s="19">
        <f t="shared" si="20"/>
        <v>0</v>
      </c>
      <c r="U97" s="19">
        <f t="shared" si="20"/>
        <v>13</v>
      </c>
      <c r="V97" s="19">
        <f t="shared" si="20"/>
        <v>7</v>
      </c>
    </row>
    <row r="98" spans="1:22" x14ac:dyDescent="0.25">
      <c r="A98" s="8"/>
      <c r="B98" s="120" t="s">
        <v>57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</row>
    <row r="99" spans="1:22" ht="30" x14ac:dyDescent="0.25">
      <c r="A99" s="8">
        <v>60</v>
      </c>
      <c r="B99" s="22" t="s">
        <v>143</v>
      </c>
      <c r="C99" s="30">
        <f>SUM(D99:V99)</f>
        <v>6</v>
      </c>
      <c r="D99" s="34">
        <v>0</v>
      </c>
      <c r="E99" s="34">
        <v>2</v>
      </c>
      <c r="F99" s="34">
        <v>1</v>
      </c>
      <c r="G99" s="34">
        <v>1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2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</row>
    <row r="100" spans="1:22" s="15" customFormat="1" x14ac:dyDescent="0.25">
      <c r="A100" s="91">
        <v>1</v>
      </c>
      <c r="B100" s="51" t="s">
        <v>27</v>
      </c>
      <c r="C100" s="19">
        <f>SUM(C99)</f>
        <v>6</v>
      </c>
      <c r="D100" s="19">
        <f t="shared" ref="D100:V100" si="21">SUM(D99)</f>
        <v>0</v>
      </c>
      <c r="E100" s="19">
        <f t="shared" si="21"/>
        <v>2</v>
      </c>
      <c r="F100" s="19">
        <f t="shared" si="21"/>
        <v>1</v>
      </c>
      <c r="G100" s="19">
        <f t="shared" si="21"/>
        <v>1</v>
      </c>
      <c r="H100" s="19">
        <f t="shared" si="21"/>
        <v>0</v>
      </c>
      <c r="I100" s="19">
        <f t="shared" si="21"/>
        <v>0</v>
      </c>
      <c r="J100" s="19">
        <f t="shared" si="21"/>
        <v>0</v>
      </c>
      <c r="K100" s="19">
        <f t="shared" si="21"/>
        <v>0</v>
      </c>
      <c r="L100" s="19">
        <f t="shared" si="21"/>
        <v>0</v>
      </c>
      <c r="M100" s="19">
        <f t="shared" si="21"/>
        <v>2</v>
      </c>
      <c r="N100" s="19">
        <f t="shared" si="21"/>
        <v>0</v>
      </c>
      <c r="O100" s="19">
        <f t="shared" si="21"/>
        <v>0</v>
      </c>
      <c r="P100" s="19">
        <f t="shared" si="21"/>
        <v>0</v>
      </c>
      <c r="Q100" s="19">
        <f t="shared" si="21"/>
        <v>0</v>
      </c>
      <c r="R100" s="19">
        <f t="shared" si="21"/>
        <v>0</v>
      </c>
      <c r="S100" s="19">
        <f t="shared" si="21"/>
        <v>0</v>
      </c>
      <c r="T100" s="19">
        <f t="shared" si="21"/>
        <v>0</v>
      </c>
      <c r="U100" s="19">
        <f t="shared" si="21"/>
        <v>0</v>
      </c>
      <c r="V100" s="19">
        <f t="shared" si="21"/>
        <v>0</v>
      </c>
    </row>
    <row r="101" spans="1:22" s="15" customFormat="1" x14ac:dyDescent="0.25">
      <c r="A101" s="91"/>
      <c r="B101" s="51" t="s">
        <v>30</v>
      </c>
      <c r="C101" s="19">
        <f>C100+C97+C93+C90+C81</f>
        <v>2208</v>
      </c>
      <c r="D101" s="19">
        <f>D100+D97+D93+D90+D81</f>
        <v>556</v>
      </c>
      <c r="E101" s="19">
        <f>E100+E97+E93+E90+E81</f>
        <v>6</v>
      </c>
      <c r="F101" s="19">
        <f>F100+F97+F93+F90+F81</f>
        <v>24</v>
      </c>
      <c r="G101" s="19">
        <f t="shared" ref="G101:V101" si="22">G100+G97+G93+G90+G81</f>
        <v>1</v>
      </c>
      <c r="H101" s="19">
        <f t="shared" si="22"/>
        <v>5</v>
      </c>
      <c r="I101" s="19">
        <f t="shared" si="22"/>
        <v>0</v>
      </c>
      <c r="J101" s="19">
        <f t="shared" si="22"/>
        <v>216</v>
      </c>
      <c r="K101" s="19">
        <f t="shared" si="22"/>
        <v>769</v>
      </c>
      <c r="L101" s="19">
        <f t="shared" si="22"/>
        <v>93</v>
      </c>
      <c r="M101" s="19">
        <f t="shared" si="22"/>
        <v>19</v>
      </c>
      <c r="N101" s="19">
        <f t="shared" si="22"/>
        <v>3</v>
      </c>
      <c r="O101" s="19">
        <f t="shared" si="22"/>
        <v>29</v>
      </c>
      <c r="P101" s="19">
        <f t="shared" si="22"/>
        <v>184</v>
      </c>
      <c r="Q101" s="19">
        <f t="shared" si="22"/>
        <v>39</v>
      </c>
      <c r="R101" s="19">
        <f t="shared" si="22"/>
        <v>240</v>
      </c>
      <c r="S101" s="19">
        <f t="shared" si="22"/>
        <v>0</v>
      </c>
      <c r="T101" s="19">
        <f t="shared" si="22"/>
        <v>3</v>
      </c>
      <c r="U101" s="19">
        <f t="shared" si="22"/>
        <v>14</v>
      </c>
      <c r="V101" s="19">
        <f t="shared" si="22"/>
        <v>7</v>
      </c>
    </row>
    <row r="102" spans="1:22" x14ac:dyDescent="0.25">
      <c r="A102" s="8"/>
      <c r="B102" s="113" t="s">
        <v>5</v>
      </c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</row>
    <row r="103" spans="1:22" x14ac:dyDescent="0.25">
      <c r="A103" s="8"/>
      <c r="B103" s="120" t="s">
        <v>8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</row>
    <row r="104" spans="1:22" ht="51" x14ac:dyDescent="0.25">
      <c r="A104" s="8">
        <v>61</v>
      </c>
      <c r="B104" s="68" t="s">
        <v>144</v>
      </c>
      <c r="C104" s="34">
        <v>0</v>
      </c>
      <c r="D104" s="34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ht="51" x14ac:dyDescent="0.25">
      <c r="A105" s="8">
        <v>62</v>
      </c>
      <c r="B105" s="68" t="s">
        <v>145</v>
      </c>
      <c r="C105" s="34">
        <v>0</v>
      </c>
      <c r="D105" s="34">
        <v>0</v>
      </c>
      <c r="E105" s="1" t="s">
        <v>175</v>
      </c>
      <c r="F105" s="1" t="s">
        <v>175</v>
      </c>
      <c r="G105" s="1" t="s">
        <v>175</v>
      </c>
      <c r="H105" s="1" t="s">
        <v>175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 t="s">
        <v>175</v>
      </c>
      <c r="R105" s="1" t="s">
        <v>175</v>
      </c>
      <c r="S105" s="1" t="s">
        <v>175</v>
      </c>
      <c r="T105" s="1" t="s">
        <v>175</v>
      </c>
      <c r="U105" s="1" t="s">
        <v>175</v>
      </c>
      <c r="V105" s="1" t="s">
        <v>175</v>
      </c>
    </row>
    <row r="106" spans="1:22" ht="27.75" customHeight="1" x14ac:dyDescent="0.25">
      <c r="A106" s="8">
        <v>63</v>
      </c>
      <c r="B106" s="68" t="s">
        <v>146</v>
      </c>
      <c r="C106" s="34">
        <v>0</v>
      </c>
      <c r="D106" s="34">
        <v>0</v>
      </c>
      <c r="E106" s="1" t="s">
        <v>175</v>
      </c>
      <c r="F106" s="1" t="s">
        <v>175</v>
      </c>
      <c r="G106" s="1" t="s">
        <v>175</v>
      </c>
      <c r="H106" s="1" t="s">
        <v>175</v>
      </c>
      <c r="I106" s="1" t="s">
        <v>175</v>
      </c>
      <c r="J106" s="1" t="s">
        <v>175</v>
      </c>
      <c r="K106" s="1" t="s">
        <v>175</v>
      </c>
      <c r="L106" s="1" t="s">
        <v>175</v>
      </c>
      <c r="M106" s="1" t="s">
        <v>175</v>
      </c>
      <c r="N106" s="1" t="s">
        <v>175</v>
      </c>
      <c r="O106" s="1" t="s">
        <v>175</v>
      </c>
      <c r="P106" s="1" t="s">
        <v>175</v>
      </c>
      <c r="Q106" s="1" t="s">
        <v>175</v>
      </c>
      <c r="R106" s="1" t="s">
        <v>175</v>
      </c>
      <c r="S106" s="1" t="s">
        <v>175</v>
      </c>
      <c r="T106" s="1" t="s">
        <v>175</v>
      </c>
      <c r="U106" s="1" t="s">
        <v>175</v>
      </c>
      <c r="V106" s="1" t="s">
        <v>175</v>
      </c>
    </row>
    <row r="107" spans="1:22" ht="38.25" x14ac:dyDescent="0.25">
      <c r="A107" s="8">
        <v>64</v>
      </c>
      <c r="B107" s="68" t="s">
        <v>147</v>
      </c>
      <c r="C107" s="34">
        <v>0</v>
      </c>
      <c r="D107" s="34">
        <v>0</v>
      </c>
      <c r="E107" s="1" t="s">
        <v>175</v>
      </c>
      <c r="F107" s="1" t="s">
        <v>175</v>
      </c>
      <c r="G107" s="1" t="s">
        <v>175</v>
      </c>
      <c r="H107" s="1" t="s">
        <v>175</v>
      </c>
      <c r="I107" s="1" t="s">
        <v>175</v>
      </c>
      <c r="J107" s="1" t="s">
        <v>175</v>
      </c>
      <c r="K107" s="1" t="s">
        <v>175</v>
      </c>
      <c r="L107" s="1" t="s">
        <v>175</v>
      </c>
      <c r="M107" s="1" t="s">
        <v>175</v>
      </c>
      <c r="N107" s="1" t="s">
        <v>175</v>
      </c>
      <c r="O107" s="1" t="s">
        <v>175</v>
      </c>
      <c r="P107" s="1" t="s">
        <v>175</v>
      </c>
      <c r="Q107" s="1" t="s">
        <v>175</v>
      </c>
      <c r="R107" s="1" t="s">
        <v>175</v>
      </c>
      <c r="S107" s="1" t="s">
        <v>175</v>
      </c>
      <c r="T107" s="1" t="s">
        <v>175</v>
      </c>
      <c r="U107" s="1" t="s">
        <v>175</v>
      </c>
      <c r="V107" s="1" t="s">
        <v>175</v>
      </c>
    </row>
    <row r="108" spans="1:22" ht="255" x14ac:dyDescent="0.25">
      <c r="A108" s="8">
        <v>65</v>
      </c>
      <c r="B108" s="68" t="s">
        <v>198</v>
      </c>
      <c r="C108" s="17">
        <f t="shared" ref="C108" si="23">SUM(D108:V108)</f>
        <v>2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2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</row>
    <row r="109" spans="1:22" s="15" customFormat="1" x14ac:dyDescent="0.25">
      <c r="A109" s="91">
        <v>5</v>
      </c>
      <c r="B109" s="51" t="s">
        <v>27</v>
      </c>
      <c r="C109" s="19">
        <f t="shared" ref="C109:V109" si="24">SUM(C104:C108)</f>
        <v>2</v>
      </c>
      <c r="D109" s="19">
        <f t="shared" si="24"/>
        <v>0</v>
      </c>
      <c r="E109" s="19">
        <f t="shared" si="24"/>
        <v>0</v>
      </c>
      <c r="F109" s="19">
        <f t="shared" si="24"/>
        <v>0</v>
      </c>
      <c r="G109" s="19">
        <f t="shared" si="24"/>
        <v>0</v>
      </c>
      <c r="H109" s="19">
        <f t="shared" si="24"/>
        <v>0</v>
      </c>
      <c r="I109" s="19">
        <f t="shared" si="24"/>
        <v>0</v>
      </c>
      <c r="J109" s="19">
        <f t="shared" si="24"/>
        <v>0</v>
      </c>
      <c r="K109" s="19">
        <f t="shared" si="24"/>
        <v>0</v>
      </c>
      <c r="L109" s="19">
        <f t="shared" si="24"/>
        <v>0</v>
      </c>
      <c r="M109" s="19">
        <f t="shared" si="24"/>
        <v>0</v>
      </c>
      <c r="N109" s="19">
        <f t="shared" si="24"/>
        <v>0</v>
      </c>
      <c r="O109" s="19">
        <f t="shared" si="24"/>
        <v>0</v>
      </c>
      <c r="P109" s="19">
        <f t="shared" si="24"/>
        <v>2</v>
      </c>
      <c r="Q109" s="19">
        <f t="shared" si="24"/>
        <v>0</v>
      </c>
      <c r="R109" s="19">
        <f t="shared" si="24"/>
        <v>0</v>
      </c>
      <c r="S109" s="19">
        <f t="shared" si="24"/>
        <v>0</v>
      </c>
      <c r="T109" s="19">
        <f t="shared" si="24"/>
        <v>0</v>
      </c>
      <c r="U109" s="19">
        <f t="shared" si="24"/>
        <v>0</v>
      </c>
      <c r="V109" s="19">
        <f t="shared" si="24"/>
        <v>0</v>
      </c>
    </row>
    <row r="110" spans="1:22" x14ac:dyDescent="0.25">
      <c r="A110" s="6"/>
      <c r="B110" s="120" t="s">
        <v>22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</row>
    <row r="111" spans="1:22" ht="30" x14ac:dyDescent="0.25">
      <c r="A111" s="8">
        <v>66</v>
      </c>
      <c r="B111" s="21" t="s">
        <v>148</v>
      </c>
      <c r="C111" s="17">
        <f>SUM(D111:V111)</f>
        <v>506</v>
      </c>
      <c r="D111" s="17">
        <v>100</v>
      </c>
      <c r="E111" s="17">
        <v>10</v>
      </c>
      <c r="F111" s="17">
        <v>18</v>
      </c>
      <c r="G111" s="17">
        <v>4</v>
      </c>
      <c r="H111" s="17">
        <v>6</v>
      </c>
      <c r="I111" s="17">
        <v>2</v>
      </c>
      <c r="J111" s="17">
        <v>32</v>
      </c>
      <c r="K111" s="17">
        <v>105</v>
      </c>
      <c r="L111" s="17">
        <v>33</v>
      </c>
      <c r="M111" s="17">
        <v>13</v>
      </c>
      <c r="N111" s="17">
        <v>4</v>
      </c>
      <c r="O111" s="17">
        <v>0</v>
      </c>
      <c r="P111" s="17">
        <v>108</v>
      </c>
      <c r="Q111" s="17">
        <v>22</v>
      </c>
      <c r="R111" s="17">
        <v>21</v>
      </c>
      <c r="S111" s="17">
        <v>3</v>
      </c>
      <c r="T111" s="17">
        <v>5</v>
      </c>
      <c r="U111" s="17">
        <v>12</v>
      </c>
      <c r="V111" s="17">
        <v>8</v>
      </c>
    </row>
    <row r="112" spans="1:22" ht="31.5" customHeight="1" x14ac:dyDescent="0.25">
      <c r="A112" s="8">
        <v>67</v>
      </c>
      <c r="B112" s="23" t="s">
        <v>149</v>
      </c>
      <c r="C112" s="17">
        <f t="shared" ref="C112:C121" si="25">SUM(D112:V112)</f>
        <v>404</v>
      </c>
      <c r="D112" s="17">
        <v>57</v>
      </c>
      <c r="E112" s="17">
        <v>8</v>
      </c>
      <c r="F112" s="17">
        <v>14</v>
      </c>
      <c r="G112" s="17">
        <v>0</v>
      </c>
      <c r="H112" s="17">
        <v>4</v>
      </c>
      <c r="I112" s="17">
        <v>0</v>
      </c>
      <c r="J112" s="17">
        <v>34</v>
      </c>
      <c r="K112" s="17">
        <v>71</v>
      </c>
      <c r="L112" s="17">
        <v>31</v>
      </c>
      <c r="M112" s="17">
        <v>3</v>
      </c>
      <c r="N112" s="17">
        <v>4</v>
      </c>
      <c r="O112" s="17">
        <v>0</v>
      </c>
      <c r="P112" s="17">
        <v>104</v>
      </c>
      <c r="Q112" s="17">
        <v>24</v>
      </c>
      <c r="R112" s="17">
        <v>25</v>
      </c>
      <c r="S112" s="17">
        <v>7</v>
      </c>
      <c r="T112" s="17">
        <v>4</v>
      </c>
      <c r="U112" s="17">
        <v>12</v>
      </c>
      <c r="V112" s="17">
        <v>2</v>
      </c>
    </row>
    <row r="113" spans="1:22" ht="31.5" customHeight="1" x14ac:dyDescent="0.25">
      <c r="A113" s="8">
        <v>68</v>
      </c>
      <c r="B113" s="23" t="s">
        <v>150</v>
      </c>
      <c r="C113" s="17">
        <f t="shared" si="25"/>
        <v>38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6</v>
      </c>
      <c r="K113" s="17">
        <v>2</v>
      </c>
      <c r="L113" s="17">
        <v>3</v>
      </c>
      <c r="M113" s="17">
        <v>10</v>
      </c>
      <c r="N113" s="17">
        <v>0</v>
      </c>
      <c r="O113" s="17">
        <v>0</v>
      </c>
      <c r="P113" s="17">
        <v>15</v>
      </c>
      <c r="Q113" s="17">
        <v>0</v>
      </c>
      <c r="R113" s="17">
        <v>0</v>
      </c>
      <c r="S113" s="17">
        <v>0</v>
      </c>
      <c r="T113" s="17">
        <v>0</v>
      </c>
      <c r="U113" s="17">
        <v>2</v>
      </c>
      <c r="V113" s="17">
        <v>0</v>
      </c>
    </row>
    <row r="114" spans="1:22" ht="60" x14ac:dyDescent="0.25">
      <c r="A114" s="8">
        <v>69</v>
      </c>
      <c r="B114" s="21" t="s">
        <v>151</v>
      </c>
      <c r="C114" s="17">
        <f t="shared" si="25"/>
        <v>24</v>
      </c>
      <c r="D114" s="17">
        <v>0</v>
      </c>
      <c r="E114" s="17">
        <v>4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6</v>
      </c>
      <c r="L114" s="17">
        <v>3</v>
      </c>
      <c r="M114" s="17">
        <v>0</v>
      </c>
      <c r="N114" s="17">
        <v>0</v>
      </c>
      <c r="O114" s="17">
        <v>0</v>
      </c>
      <c r="P114" s="17">
        <v>6</v>
      </c>
      <c r="Q114" s="17">
        <v>1</v>
      </c>
      <c r="R114" s="17">
        <v>0</v>
      </c>
      <c r="S114" s="17">
        <v>0</v>
      </c>
      <c r="T114" s="17">
        <v>0</v>
      </c>
      <c r="U114" s="17">
        <v>2</v>
      </c>
      <c r="V114" s="17">
        <v>2</v>
      </c>
    </row>
    <row r="115" spans="1:22" ht="90" x14ac:dyDescent="0.25">
      <c r="A115" s="8">
        <v>70</v>
      </c>
      <c r="B115" s="23" t="s">
        <v>152</v>
      </c>
      <c r="C115" s="17">
        <f t="shared" si="25"/>
        <v>1252</v>
      </c>
      <c r="D115" s="17">
        <v>58</v>
      </c>
      <c r="E115" s="17">
        <v>14</v>
      </c>
      <c r="F115" s="17">
        <v>16</v>
      </c>
      <c r="G115" s="17">
        <v>7</v>
      </c>
      <c r="H115" s="17">
        <v>0</v>
      </c>
      <c r="I115" s="17">
        <v>0</v>
      </c>
      <c r="J115" s="17">
        <v>102</v>
      </c>
      <c r="K115" s="17">
        <v>252</v>
      </c>
      <c r="L115" s="17">
        <v>82</v>
      </c>
      <c r="M115" s="17">
        <v>19</v>
      </c>
      <c r="N115" s="17">
        <v>0</v>
      </c>
      <c r="O115" s="17">
        <v>0</v>
      </c>
      <c r="P115" s="17">
        <v>448</v>
      </c>
      <c r="Q115" s="17">
        <v>65</v>
      </c>
      <c r="R115" s="17">
        <v>115</v>
      </c>
      <c r="S115" s="17">
        <v>12</v>
      </c>
      <c r="T115" s="17">
        <v>13</v>
      </c>
      <c r="U115" s="17">
        <v>20</v>
      </c>
      <c r="V115" s="17">
        <v>29</v>
      </c>
    </row>
    <row r="116" spans="1:22" ht="60.75" customHeight="1" x14ac:dyDescent="0.25">
      <c r="A116" s="8">
        <v>71</v>
      </c>
      <c r="B116" s="23" t="s">
        <v>41</v>
      </c>
      <c r="C116" s="17">
        <f t="shared" si="25"/>
        <v>812</v>
      </c>
      <c r="D116" s="17">
        <v>49</v>
      </c>
      <c r="E116" s="17">
        <v>27</v>
      </c>
      <c r="F116" s="17">
        <v>48</v>
      </c>
      <c r="G116" s="17">
        <v>7</v>
      </c>
      <c r="H116" s="17">
        <v>7</v>
      </c>
      <c r="I116" s="17">
        <v>7</v>
      </c>
      <c r="J116" s="17">
        <v>25</v>
      </c>
      <c r="K116" s="17">
        <v>170</v>
      </c>
      <c r="L116" s="17">
        <v>109</v>
      </c>
      <c r="M116" s="17">
        <v>41</v>
      </c>
      <c r="N116" s="17">
        <v>10</v>
      </c>
      <c r="O116" s="17">
        <v>7</v>
      </c>
      <c r="P116" s="17">
        <v>134</v>
      </c>
      <c r="Q116" s="17">
        <v>40</v>
      </c>
      <c r="R116" s="17">
        <v>30</v>
      </c>
      <c r="S116" s="17">
        <v>17</v>
      </c>
      <c r="T116" s="17">
        <v>26</v>
      </c>
      <c r="U116" s="17">
        <v>36</v>
      </c>
      <c r="V116" s="17">
        <v>22</v>
      </c>
    </row>
    <row r="117" spans="1:22" ht="33" customHeight="1" x14ac:dyDescent="0.25">
      <c r="A117" s="8">
        <v>72</v>
      </c>
      <c r="B117" s="23" t="s">
        <v>153</v>
      </c>
      <c r="C117" s="17">
        <f t="shared" si="25"/>
        <v>502</v>
      </c>
      <c r="D117" s="17">
        <v>30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20</v>
      </c>
      <c r="K117" s="17">
        <v>76</v>
      </c>
      <c r="L117" s="17">
        <v>3</v>
      </c>
      <c r="M117" s="17">
        <v>11</v>
      </c>
      <c r="N117" s="17">
        <v>0</v>
      </c>
      <c r="O117" s="17">
        <v>0</v>
      </c>
      <c r="P117" s="17">
        <v>173</v>
      </c>
      <c r="Q117" s="17">
        <v>48</v>
      </c>
      <c r="R117" s="17">
        <v>1</v>
      </c>
      <c r="S117" s="17">
        <v>15</v>
      </c>
      <c r="T117" s="17">
        <v>33</v>
      </c>
      <c r="U117" s="17">
        <v>70</v>
      </c>
      <c r="V117" s="17">
        <v>22</v>
      </c>
    </row>
    <row r="118" spans="1:22" ht="30" x14ac:dyDescent="0.25">
      <c r="A118" s="8">
        <v>73</v>
      </c>
      <c r="B118" s="21" t="s">
        <v>154</v>
      </c>
      <c r="C118" s="17">
        <f t="shared" si="25"/>
        <v>306</v>
      </c>
      <c r="D118" s="17">
        <v>1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1</v>
      </c>
      <c r="K118" s="17">
        <v>9</v>
      </c>
      <c r="L118" s="17">
        <v>4</v>
      </c>
      <c r="M118" s="17">
        <v>20</v>
      </c>
      <c r="N118" s="17">
        <v>0</v>
      </c>
      <c r="O118" s="17">
        <v>0</v>
      </c>
      <c r="P118" s="17">
        <v>162</v>
      </c>
      <c r="Q118" s="17">
        <v>45</v>
      </c>
      <c r="R118" s="17">
        <v>9</v>
      </c>
      <c r="S118" s="17">
        <v>0</v>
      </c>
      <c r="T118" s="17">
        <v>8</v>
      </c>
      <c r="U118" s="17">
        <v>7</v>
      </c>
      <c r="V118" s="17">
        <v>40</v>
      </c>
    </row>
    <row r="119" spans="1:22" ht="120" x14ac:dyDescent="0.25">
      <c r="A119" s="8">
        <v>74</v>
      </c>
      <c r="B119" s="21" t="s">
        <v>155</v>
      </c>
      <c r="C119" s="17">
        <f t="shared" si="25"/>
        <v>120</v>
      </c>
      <c r="D119" s="17">
        <v>0</v>
      </c>
      <c r="E119" s="17">
        <v>8</v>
      </c>
      <c r="F119" s="17">
        <v>2</v>
      </c>
      <c r="G119" s="17">
        <v>1</v>
      </c>
      <c r="H119" s="17">
        <v>0</v>
      </c>
      <c r="I119" s="17">
        <v>0</v>
      </c>
      <c r="J119" s="17">
        <v>2</v>
      </c>
      <c r="K119" s="17">
        <v>12</v>
      </c>
      <c r="L119" s="17">
        <v>8</v>
      </c>
      <c r="M119" s="17">
        <v>18</v>
      </c>
      <c r="N119" s="17">
        <v>0</v>
      </c>
      <c r="O119" s="17">
        <v>1</v>
      </c>
      <c r="P119" s="17">
        <v>20</v>
      </c>
      <c r="Q119" s="17">
        <v>2</v>
      </c>
      <c r="R119" s="17">
        <v>0</v>
      </c>
      <c r="S119" s="17">
        <v>0</v>
      </c>
      <c r="T119" s="17">
        <v>4</v>
      </c>
      <c r="U119" s="17">
        <v>28</v>
      </c>
      <c r="V119" s="17">
        <v>14</v>
      </c>
    </row>
    <row r="120" spans="1:22" ht="45" x14ac:dyDescent="0.25">
      <c r="A120" s="8">
        <v>75</v>
      </c>
      <c r="B120" s="21" t="s">
        <v>156</v>
      </c>
      <c r="C120" s="17">
        <f t="shared" si="25"/>
        <v>16</v>
      </c>
      <c r="D120" s="17">
        <v>0</v>
      </c>
      <c r="E120" s="17">
        <v>0</v>
      </c>
      <c r="F120" s="17">
        <v>0</v>
      </c>
      <c r="G120" s="17">
        <v>1</v>
      </c>
      <c r="H120" s="17">
        <v>0</v>
      </c>
      <c r="I120" s="17">
        <v>0</v>
      </c>
      <c r="J120" s="17">
        <v>0</v>
      </c>
      <c r="K120" s="17">
        <v>3</v>
      </c>
      <c r="L120" s="17">
        <v>2</v>
      </c>
      <c r="M120" s="17">
        <v>1</v>
      </c>
      <c r="N120" s="17">
        <v>0</v>
      </c>
      <c r="O120" s="17">
        <v>0</v>
      </c>
      <c r="P120" s="17">
        <v>3</v>
      </c>
      <c r="Q120" s="17">
        <v>0</v>
      </c>
      <c r="R120" s="17">
        <v>1</v>
      </c>
      <c r="S120" s="17">
        <v>0</v>
      </c>
      <c r="T120" s="17">
        <v>0</v>
      </c>
      <c r="U120" s="17">
        <v>4</v>
      </c>
      <c r="V120" s="17">
        <v>1</v>
      </c>
    </row>
    <row r="121" spans="1:22" ht="30" x14ac:dyDescent="0.25">
      <c r="A121" s="8">
        <v>76</v>
      </c>
      <c r="B121" s="21" t="s">
        <v>50</v>
      </c>
      <c r="C121" s="17">
        <f t="shared" si="25"/>
        <v>200</v>
      </c>
      <c r="D121" s="17">
        <v>8</v>
      </c>
      <c r="E121" s="17">
        <v>2</v>
      </c>
      <c r="F121" s="17">
        <v>7</v>
      </c>
      <c r="G121" s="17">
        <v>3</v>
      </c>
      <c r="H121" s="17">
        <v>0</v>
      </c>
      <c r="I121" s="17">
        <v>0</v>
      </c>
      <c r="J121" s="17">
        <v>6</v>
      </c>
      <c r="K121" s="17">
        <v>0</v>
      </c>
      <c r="L121" s="17">
        <v>2</v>
      </c>
      <c r="M121" s="17">
        <v>18</v>
      </c>
      <c r="N121" s="17">
        <v>2</v>
      </c>
      <c r="O121" s="17">
        <v>0</v>
      </c>
      <c r="P121" s="17">
        <v>17</v>
      </c>
      <c r="Q121" s="17">
        <v>3</v>
      </c>
      <c r="R121" s="17">
        <v>4</v>
      </c>
      <c r="S121" s="17">
        <v>1</v>
      </c>
      <c r="T121" s="17">
        <v>9</v>
      </c>
      <c r="U121" s="17">
        <v>80</v>
      </c>
      <c r="V121" s="17">
        <v>38</v>
      </c>
    </row>
    <row r="122" spans="1:22" s="15" customFormat="1" x14ac:dyDescent="0.25">
      <c r="A122" s="91">
        <v>11</v>
      </c>
      <c r="B122" s="51" t="s">
        <v>27</v>
      </c>
      <c r="C122" s="19">
        <f t="shared" ref="C122:V122" si="26">SUM(C111:C121)</f>
        <v>4180</v>
      </c>
      <c r="D122" s="19">
        <f>SUM(D111:D121)</f>
        <v>303</v>
      </c>
      <c r="E122" s="19">
        <f t="shared" si="26"/>
        <v>73</v>
      </c>
      <c r="F122" s="19">
        <f>SUM(F111:F121)</f>
        <v>105</v>
      </c>
      <c r="G122" s="19">
        <f t="shared" si="26"/>
        <v>23</v>
      </c>
      <c r="H122" s="19">
        <f t="shared" si="26"/>
        <v>17</v>
      </c>
      <c r="I122" s="19">
        <f t="shared" si="26"/>
        <v>9</v>
      </c>
      <c r="J122" s="19">
        <f t="shared" si="26"/>
        <v>228</v>
      </c>
      <c r="K122" s="19">
        <f t="shared" si="26"/>
        <v>706</v>
      </c>
      <c r="L122" s="19">
        <f t="shared" si="26"/>
        <v>280</v>
      </c>
      <c r="M122" s="19">
        <f t="shared" si="26"/>
        <v>154</v>
      </c>
      <c r="N122" s="19">
        <f t="shared" si="26"/>
        <v>20</v>
      </c>
      <c r="O122" s="19">
        <f t="shared" si="26"/>
        <v>8</v>
      </c>
      <c r="P122" s="19">
        <f t="shared" si="26"/>
        <v>1190</v>
      </c>
      <c r="Q122" s="19">
        <f t="shared" si="26"/>
        <v>250</v>
      </c>
      <c r="R122" s="19">
        <f t="shared" si="26"/>
        <v>206</v>
      </c>
      <c r="S122" s="19">
        <f t="shared" si="26"/>
        <v>55</v>
      </c>
      <c r="T122" s="19">
        <f t="shared" si="26"/>
        <v>102</v>
      </c>
      <c r="U122" s="19">
        <f t="shared" si="26"/>
        <v>273</v>
      </c>
      <c r="V122" s="19">
        <f t="shared" si="26"/>
        <v>178</v>
      </c>
    </row>
    <row r="123" spans="1:22" s="15" customFormat="1" x14ac:dyDescent="0.25">
      <c r="A123" s="91"/>
      <c r="B123" s="51" t="s">
        <v>31</v>
      </c>
      <c r="C123" s="19">
        <f>C122+C109</f>
        <v>4182</v>
      </c>
      <c r="D123" s="19">
        <f t="shared" ref="D123:V123" si="27">D122+D109</f>
        <v>303</v>
      </c>
      <c r="E123" s="19">
        <f t="shared" si="27"/>
        <v>73</v>
      </c>
      <c r="F123" s="19">
        <f>F122+F109</f>
        <v>105</v>
      </c>
      <c r="G123" s="19">
        <f t="shared" si="27"/>
        <v>23</v>
      </c>
      <c r="H123" s="19">
        <f t="shared" si="27"/>
        <v>17</v>
      </c>
      <c r="I123" s="19">
        <f t="shared" si="27"/>
        <v>9</v>
      </c>
      <c r="J123" s="19">
        <f t="shared" si="27"/>
        <v>228</v>
      </c>
      <c r="K123" s="19">
        <f t="shared" si="27"/>
        <v>706</v>
      </c>
      <c r="L123" s="19">
        <f t="shared" si="27"/>
        <v>280</v>
      </c>
      <c r="M123" s="19">
        <f t="shared" si="27"/>
        <v>154</v>
      </c>
      <c r="N123" s="19">
        <f t="shared" si="27"/>
        <v>20</v>
      </c>
      <c r="O123" s="19">
        <f t="shared" si="27"/>
        <v>8</v>
      </c>
      <c r="P123" s="19">
        <f t="shared" si="27"/>
        <v>1192</v>
      </c>
      <c r="Q123" s="19">
        <f t="shared" si="27"/>
        <v>250</v>
      </c>
      <c r="R123" s="19">
        <f t="shared" si="27"/>
        <v>206</v>
      </c>
      <c r="S123" s="19">
        <f t="shared" si="27"/>
        <v>55</v>
      </c>
      <c r="T123" s="19">
        <f t="shared" si="27"/>
        <v>102</v>
      </c>
      <c r="U123" s="19">
        <f t="shared" si="27"/>
        <v>273</v>
      </c>
      <c r="V123" s="19">
        <f t="shared" si="27"/>
        <v>178</v>
      </c>
    </row>
    <row r="124" spans="1:22" x14ac:dyDescent="0.25">
      <c r="A124" s="8"/>
      <c r="B124" s="113" t="s">
        <v>6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</row>
    <row r="125" spans="1:22" x14ac:dyDescent="0.25">
      <c r="A125" s="8"/>
      <c r="B125" s="113" t="s">
        <v>26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</row>
    <row r="126" spans="1:22" ht="28.5" customHeight="1" x14ac:dyDescent="0.25">
      <c r="A126" s="8">
        <v>77</v>
      </c>
      <c r="B126" s="22" t="s">
        <v>43</v>
      </c>
      <c r="C126" s="17">
        <f t="shared" ref="C126:C161" si="28">SUM(D126:V126)</f>
        <v>0</v>
      </c>
      <c r="D126" s="17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idden="1" x14ac:dyDescent="0.25">
      <c r="A127" s="8"/>
      <c r="B127" s="22" t="s">
        <v>157</v>
      </c>
      <c r="C127" s="17">
        <f t="shared" si="28"/>
        <v>0</v>
      </c>
      <c r="D127" s="17">
        <v>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43.5" customHeight="1" x14ac:dyDescent="0.25">
      <c r="A128" s="8">
        <v>78</v>
      </c>
      <c r="B128" s="22" t="s">
        <v>67</v>
      </c>
      <c r="C128" s="17">
        <f t="shared" si="28"/>
        <v>0</v>
      </c>
      <c r="D128" s="17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0.75" hidden="1" customHeight="1" x14ac:dyDescent="0.25">
      <c r="A129" s="8"/>
      <c r="B129" s="22" t="s">
        <v>40</v>
      </c>
      <c r="C129" s="17">
        <f t="shared" si="28"/>
        <v>0</v>
      </c>
      <c r="D129" s="17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45" hidden="1" x14ac:dyDescent="0.25">
      <c r="A130" s="8"/>
      <c r="B130" s="22" t="s">
        <v>133</v>
      </c>
      <c r="C130" s="17">
        <f t="shared" si="28"/>
        <v>0</v>
      </c>
      <c r="D130" s="17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30" x14ac:dyDescent="0.25">
      <c r="A131" s="8">
        <v>79</v>
      </c>
      <c r="B131" s="22" t="s">
        <v>137</v>
      </c>
      <c r="C131" s="17">
        <f t="shared" si="28"/>
        <v>182</v>
      </c>
      <c r="D131" s="17">
        <v>182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x14ac:dyDescent="0.25">
      <c r="A132" s="8">
        <v>80</v>
      </c>
      <c r="B132" s="22" t="s">
        <v>132</v>
      </c>
      <c r="C132" s="17">
        <f t="shared" si="28"/>
        <v>1</v>
      </c>
      <c r="D132" s="17">
        <v>1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45" hidden="1" x14ac:dyDescent="0.25">
      <c r="A133" s="8"/>
      <c r="B133" s="22" t="s">
        <v>20</v>
      </c>
      <c r="C133" s="17">
        <f t="shared" si="28"/>
        <v>0</v>
      </c>
      <c r="D133" s="17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30" hidden="1" x14ac:dyDescent="0.25">
      <c r="A134" s="8"/>
      <c r="B134" s="22" t="s">
        <v>129</v>
      </c>
      <c r="C134" s="17">
        <f t="shared" si="28"/>
        <v>0</v>
      </c>
      <c r="D134" s="17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60" x14ac:dyDescent="0.25">
      <c r="A135" s="8">
        <v>81</v>
      </c>
      <c r="B135" s="22" t="s">
        <v>11</v>
      </c>
      <c r="C135" s="17">
        <f t="shared" si="28"/>
        <v>0</v>
      </c>
      <c r="D135" s="17">
        <v>0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89.25" customHeight="1" x14ac:dyDescent="0.25">
      <c r="A136" s="8">
        <v>82</v>
      </c>
      <c r="B136" s="22" t="s">
        <v>158</v>
      </c>
      <c r="C136" s="17">
        <f t="shared" si="28"/>
        <v>0</v>
      </c>
      <c r="D136" s="17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1.25" customHeight="1" x14ac:dyDescent="0.25">
      <c r="A137" s="8"/>
      <c r="B137" s="22" t="s">
        <v>131</v>
      </c>
      <c r="C137" s="17">
        <f t="shared" si="28"/>
        <v>0</v>
      </c>
      <c r="D137" s="17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44.25" customHeight="1" x14ac:dyDescent="0.25">
      <c r="A138" s="8"/>
      <c r="B138" s="22" t="s">
        <v>159</v>
      </c>
      <c r="C138" s="17">
        <f t="shared" si="28"/>
        <v>0</v>
      </c>
      <c r="D138" s="17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60" x14ac:dyDescent="0.25">
      <c r="A139" s="8">
        <v>83</v>
      </c>
      <c r="B139" s="22" t="s">
        <v>127</v>
      </c>
      <c r="C139" s="17">
        <f t="shared" si="28"/>
        <v>53</v>
      </c>
      <c r="D139" s="17">
        <v>53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60" hidden="1" x14ac:dyDescent="0.25">
      <c r="A140" s="8"/>
      <c r="B140" s="22" t="s">
        <v>10</v>
      </c>
      <c r="C140" s="17">
        <f t="shared" si="28"/>
        <v>0</v>
      </c>
      <c r="D140" s="17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30" hidden="1" x14ac:dyDescent="0.25">
      <c r="A141" s="8"/>
      <c r="B141" s="22" t="s">
        <v>136</v>
      </c>
      <c r="C141" s="17">
        <f t="shared" si="28"/>
        <v>0</v>
      </c>
      <c r="D141" s="17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idden="1" x14ac:dyDescent="0.25">
      <c r="A142" s="8"/>
      <c r="B142" s="22" t="s">
        <v>18</v>
      </c>
      <c r="C142" s="17">
        <f t="shared" si="28"/>
        <v>0</v>
      </c>
      <c r="D142" s="17">
        <v>0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90" hidden="1" x14ac:dyDescent="0.25">
      <c r="A143" s="8"/>
      <c r="B143" s="22" t="s">
        <v>21</v>
      </c>
      <c r="C143" s="17">
        <f t="shared" si="28"/>
        <v>0</v>
      </c>
      <c r="D143" s="17">
        <v>0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30" hidden="1" x14ac:dyDescent="0.25">
      <c r="A144" s="8"/>
      <c r="B144" s="22" t="s">
        <v>19</v>
      </c>
      <c r="C144" s="17">
        <f t="shared" si="28"/>
        <v>0</v>
      </c>
      <c r="D144" s="17"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60" x14ac:dyDescent="0.25">
      <c r="A145" s="8">
        <v>84</v>
      </c>
      <c r="B145" s="22" t="s">
        <v>66</v>
      </c>
      <c r="C145" s="17">
        <f t="shared" si="28"/>
        <v>0</v>
      </c>
      <c r="D145" s="17">
        <v>0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45" x14ac:dyDescent="0.25">
      <c r="A146" s="8">
        <v>85</v>
      </c>
      <c r="B146" s="22" t="s">
        <v>36</v>
      </c>
      <c r="C146" s="17">
        <f t="shared" si="28"/>
        <v>14</v>
      </c>
      <c r="D146" s="17">
        <v>14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x14ac:dyDescent="0.25">
      <c r="A147" s="8">
        <v>86</v>
      </c>
      <c r="B147" s="22" t="s">
        <v>138</v>
      </c>
      <c r="C147" s="17">
        <f t="shared" si="28"/>
        <v>7</v>
      </c>
      <c r="D147" s="17">
        <v>7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x14ac:dyDescent="0.25">
      <c r="A148" s="8">
        <v>87</v>
      </c>
      <c r="B148" s="22" t="s">
        <v>15</v>
      </c>
      <c r="C148" s="17">
        <f t="shared" si="28"/>
        <v>0</v>
      </c>
      <c r="D148" s="17">
        <v>0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75" x14ac:dyDescent="0.25">
      <c r="A149" s="8">
        <v>88</v>
      </c>
      <c r="B149" s="22" t="s">
        <v>17</v>
      </c>
      <c r="C149" s="17">
        <f t="shared" si="28"/>
        <v>0</v>
      </c>
      <c r="D149" s="17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104.25" customHeight="1" x14ac:dyDescent="0.25">
      <c r="A150" s="8">
        <v>89</v>
      </c>
      <c r="B150" s="14" t="s">
        <v>160</v>
      </c>
      <c r="C150" s="17">
        <f t="shared" si="28"/>
        <v>0</v>
      </c>
      <c r="D150" s="17">
        <v>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5" x14ac:dyDescent="0.25">
      <c r="A151" s="8">
        <v>90</v>
      </c>
      <c r="B151" s="22" t="s">
        <v>16</v>
      </c>
      <c r="C151" s="17">
        <f t="shared" si="28"/>
        <v>36</v>
      </c>
      <c r="D151" s="17">
        <v>36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45" x14ac:dyDescent="0.25">
      <c r="A152" s="8">
        <v>91</v>
      </c>
      <c r="B152" s="22" t="s">
        <v>161</v>
      </c>
      <c r="C152" s="17">
        <f t="shared" si="28"/>
        <v>28</v>
      </c>
      <c r="D152" s="17">
        <v>28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30" x14ac:dyDescent="0.25">
      <c r="A153" s="8">
        <v>92</v>
      </c>
      <c r="B153" s="22" t="s">
        <v>162</v>
      </c>
      <c r="C153" s="17">
        <f t="shared" si="28"/>
        <v>11</v>
      </c>
      <c r="D153" s="17">
        <v>11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8">
        <v>93</v>
      </c>
      <c r="B154" s="22" t="s">
        <v>13</v>
      </c>
      <c r="C154" s="17">
        <f t="shared" si="28"/>
        <v>48</v>
      </c>
      <c r="D154" s="17">
        <v>48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30" x14ac:dyDescent="0.25">
      <c r="A155" s="8">
        <v>94</v>
      </c>
      <c r="B155" s="22" t="s">
        <v>163</v>
      </c>
      <c r="C155" s="17">
        <f t="shared" si="28"/>
        <v>0</v>
      </c>
      <c r="D155" s="17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33" customHeight="1" x14ac:dyDescent="0.25">
      <c r="A156" s="8">
        <v>95</v>
      </c>
      <c r="B156" s="14" t="s">
        <v>164</v>
      </c>
      <c r="C156" s="17">
        <f t="shared" si="28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45" x14ac:dyDescent="0.25">
      <c r="A157" s="8">
        <v>96</v>
      </c>
      <c r="B157" s="22" t="s">
        <v>165</v>
      </c>
      <c r="C157" s="17">
        <f t="shared" si="28"/>
        <v>1</v>
      </c>
      <c r="D157" s="17">
        <v>1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45" x14ac:dyDescent="0.25">
      <c r="A158" s="8">
        <v>97</v>
      </c>
      <c r="B158" s="22" t="s">
        <v>12</v>
      </c>
      <c r="C158" s="17">
        <f t="shared" si="28"/>
        <v>0</v>
      </c>
      <c r="D158" s="17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30" x14ac:dyDescent="0.25">
      <c r="A159" s="8">
        <v>98</v>
      </c>
      <c r="B159" s="22" t="s">
        <v>166</v>
      </c>
      <c r="C159" s="17">
        <f t="shared" si="28"/>
        <v>19</v>
      </c>
      <c r="D159" s="17">
        <v>19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45" x14ac:dyDescent="0.25">
      <c r="A160" s="8">
        <v>99</v>
      </c>
      <c r="B160" s="22" t="s">
        <v>35</v>
      </c>
      <c r="C160" s="17">
        <f t="shared" si="28"/>
        <v>10</v>
      </c>
      <c r="D160" s="17">
        <v>10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x14ac:dyDescent="0.25">
      <c r="A161" s="8">
        <v>100</v>
      </c>
      <c r="B161" s="22" t="s">
        <v>167</v>
      </c>
      <c r="C161" s="17">
        <f t="shared" si="28"/>
        <v>109</v>
      </c>
      <c r="D161" s="17">
        <v>109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s="15" customFormat="1" x14ac:dyDescent="0.25">
      <c r="A162" s="91">
        <v>24</v>
      </c>
      <c r="B162" s="51" t="s">
        <v>27</v>
      </c>
      <c r="C162" s="19">
        <f t="shared" ref="C162:V162" si="29">SUM(C126:C161)</f>
        <v>519</v>
      </c>
      <c r="D162" s="19">
        <f>SUM(D126:D161)</f>
        <v>519</v>
      </c>
      <c r="E162" s="19">
        <f t="shared" si="29"/>
        <v>0</v>
      </c>
      <c r="F162" s="19">
        <f t="shared" si="29"/>
        <v>0</v>
      </c>
      <c r="G162" s="19">
        <f t="shared" si="29"/>
        <v>0</v>
      </c>
      <c r="H162" s="19">
        <f t="shared" si="29"/>
        <v>0</v>
      </c>
      <c r="I162" s="19">
        <f t="shared" si="29"/>
        <v>0</v>
      </c>
      <c r="J162" s="19">
        <f t="shared" si="29"/>
        <v>0</v>
      </c>
      <c r="K162" s="19">
        <f t="shared" si="29"/>
        <v>0</v>
      </c>
      <c r="L162" s="19">
        <f t="shared" si="29"/>
        <v>0</v>
      </c>
      <c r="M162" s="19">
        <f t="shared" si="29"/>
        <v>0</v>
      </c>
      <c r="N162" s="19">
        <f t="shared" si="29"/>
        <v>0</v>
      </c>
      <c r="O162" s="19">
        <f t="shared" si="29"/>
        <v>0</v>
      </c>
      <c r="P162" s="19">
        <f t="shared" si="29"/>
        <v>0</v>
      </c>
      <c r="Q162" s="19">
        <f t="shared" si="29"/>
        <v>0</v>
      </c>
      <c r="R162" s="19">
        <f t="shared" si="29"/>
        <v>0</v>
      </c>
      <c r="S162" s="19">
        <f t="shared" si="29"/>
        <v>0</v>
      </c>
      <c r="T162" s="19">
        <f t="shared" si="29"/>
        <v>0</v>
      </c>
      <c r="U162" s="19">
        <f t="shared" si="29"/>
        <v>0</v>
      </c>
      <c r="V162" s="19">
        <f t="shared" si="29"/>
        <v>0</v>
      </c>
    </row>
    <row r="163" spans="1:22" x14ac:dyDescent="0.25">
      <c r="A163" s="8"/>
      <c r="B163" s="113" t="s">
        <v>34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</row>
    <row r="164" spans="1:22" ht="75" x14ac:dyDescent="0.25">
      <c r="A164" s="8">
        <v>101</v>
      </c>
      <c r="B164" s="22" t="s">
        <v>168</v>
      </c>
      <c r="C164" s="17">
        <f>SUM(D164:V164)</f>
        <v>206</v>
      </c>
      <c r="D164" s="17">
        <v>206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30" x14ac:dyDescent="0.25">
      <c r="A165" s="8">
        <v>102</v>
      </c>
      <c r="B165" s="22" t="s">
        <v>47</v>
      </c>
      <c r="C165" s="17">
        <f>SUM(D165:V165)</f>
        <v>327</v>
      </c>
      <c r="D165" s="17">
        <v>327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x14ac:dyDescent="0.25">
      <c r="A166" s="8">
        <v>103</v>
      </c>
      <c r="B166" s="22" t="s">
        <v>69</v>
      </c>
      <c r="C166" s="17">
        <f>SUM(D166:V166)</f>
        <v>72</v>
      </c>
      <c r="D166" s="17">
        <v>72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s="15" customFormat="1" x14ac:dyDescent="0.25">
      <c r="A167" s="91">
        <v>3</v>
      </c>
      <c r="B167" s="51" t="s">
        <v>27</v>
      </c>
      <c r="C167" s="19">
        <f>SUM(C164:C166)</f>
        <v>605</v>
      </c>
      <c r="D167" s="19">
        <f>SUM(D164:D166)</f>
        <v>605</v>
      </c>
      <c r="E167" s="19">
        <f t="shared" ref="E167:V167" si="30">SUM(E164:E166)</f>
        <v>0</v>
      </c>
      <c r="F167" s="19">
        <f t="shared" si="30"/>
        <v>0</v>
      </c>
      <c r="G167" s="19">
        <f t="shared" si="30"/>
        <v>0</v>
      </c>
      <c r="H167" s="19">
        <f t="shared" si="30"/>
        <v>0</v>
      </c>
      <c r="I167" s="19">
        <f t="shared" si="30"/>
        <v>0</v>
      </c>
      <c r="J167" s="19">
        <f t="shared" si="30"/>
        <v>0</v>
      </c>
      <c r="K167" s="19">
        <f t="shared" si="30"/>
        <v>0</v>
      </c>
      <c r="L167" s="19">
        <f t="shared" si="30"/>
        <v>0</v>
      </c>
      <c r="M167" s="19">
        <f t="shared" si="30"/>
        <v>0</v>
      </c>
      <c r="N167" s="19">
        <f t="shared" si="30"/>
        <v>0</v>
      </c>
      <c r="O167" s="19">
        <f t="shared" si="30"/>
        <v>0</v>
      </c>
      <c r="P167" s="19">
        <f t="shared" si="30"/>
        <v>0</v>
      </c>
      <c r="Q167" s="19">
        <f t="shared" si="30"/>
        <v>0</v>
      </c>
      <c r="R167" s="19">
        <f t="shared" si="30"/>
        <v>0</v>
      </c>
      <c r="S167" s="19">
        <f t="shared" si="30"/>
        <v>0</v>
      </c>
      <c r="T167" s="19">
        <f t="shared" si="30"/>
        <v>0</v>
      </c>
      <c r="U167" s="19">
        <f t="shared" si="30"/>
        <v>0</v>
      </c>
      <c r="V167" s="19">
        <f t="shared" si="30"/>
        <v>0</v>
      </c>
    </row>
    <row r="168" spans="1:22" x14ac:dyDescent="0.25">
      <c r="A168" s="8"/>
      <c r="B168" s="113" t="s">
        <v>38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</row>
    <row r="169" spans="1:22" ht="75" x14ac:dyDescent="0.25">
      <c r="A169" s="8">
        <v>104</v>
      </c>
      <c r="B169" s="22" t="s">
        <v>39</v>
      </c>
      <c r="C169" s="17">
        <f>SUM(D169:V169)</f>
        <v>19</v>
      </c>
      <c r="D169" s="17">
        <v>19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x14ac:dyDescent="0.25">
      <c r="A170" s="8">
        <v>105</v>
      </c>
      <c r="B170" s="22" t="s">
        <v>48</v>
      </c>
      <c r="C170" s="17">
        <f>SUM(D170:V170)</f>
        <v>1</v>
      </c>
      <c r="D170" s="17">
        <v>1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75" x14ac:dyDescent="0.25">
      <c r="A171" s="8">
        <v>106</v>
      </c>
      <c r="B171" s="22" t="s">
        <v>49</v>
      </c>
      <c r="C171" s="17">
        <f>SUM(D171:V171)</f>
        <v>17</v>
      </c>
      <c r="D171" s="17">
        <v>17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s="15" customFormat="1" x14ac:dyDescent="0.25">
      <c r="A172" s="91">
        <v>3</v>
      </c>
      <c r="B172" s="51" t="s">
        <v>27</v>
      </c>
      <c r="C172" s="19">
        <f>SUM(C169:C171)</f>
        <v>37</v>
      </c>
      <c r="D172" s="19">
        <f>SUM(D169:D171)</f>
        <v>37</v>
      </c>
      <c r="E172" s="19">
        <f t="shared" ref="E172:V172" si="31">SUM(E169:E171)</f>
        <v>0</v>
      </c>
      <c r="F172" s="19">
        <f t="shared" si="31"/>
        <v>0</v>
      </c>
      <c r="G172" s="19">
        <f t="shared" si="31"/>
        <v>0</v>
      </c>
      <c r="H172" s="19">
        <f t="shared" si="31"/>
        <v>0</v>
      </c>
      <c r="I172" s="19">
        <f t="shared" si="31"/>
        <v>0</v>
      </c>
      <c r="J172" s="19">
        <f t="shared" si="31"/>
        <v>0</v>
      </c>
      <c r="K172" s="19">
        <f t="shared" si="31"/>
        <v>0</v>
      </c>
      <c r="L172" s="19">
        <f t="shared" si="31"/>
        <v>0</v>
      </c>
      <c r="M172" s="19">
        <f t="shared" si="31"/>
        <v>0</v>
      </c>
      <c r="N172" s="19">
        <f t="shared" si="31"/>
        <v>0</v>
      </c>
      <c r="O172" s="19">
        <f t="shared" si="31"/>
        <v>0</v>
      </c>
      <c r="P172" s="19">
        <f t="shared" si="31"/>
        <v>0</v>
      </c>
      <c r="Q172" s="19">
        <f t="shared" si="31"/>
        <v>0</v>
      </c>
      <c r="R172" s="19">
        <f t="shared" si="31"/>
        <v>0</v>
      </c>
      <c r="S172" s="19">
        <f t="shared" si="31"/>
        <v>0</v>
      </c>
      <c r="T172" s="19">
        <f t="shared" si="31"/>
        <v>0</v>
      </c>
      <c r="U172" s="19">
        <f t="shared" si="31"/>
        <v>0</v>
      </c>
      <c r="V172" s="19">
        <f t="shared" si="31"/>
        <v>0</v>
      </c>
    </row>
    <row r="173" spans="1:22" x14ac:dyDescent="0.25">
      <c r="A173" s="8"/>
      <c r="B173" s="113" t="s">
        <v>56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</row>
    <row r="174" spans="1:22" ht="30" x14ac:dyDescent="0.25">
      <c r="A174" s="8">
        <v>107</v>
      </c>
      <c r="B174" s="9" t="s">
        <v>179</v>
      </c>
      <c r="C174" s="17">
        <v>0</v>
      </c>
      <c r="D174" s="1" t="s">
        <v>175</v>
      </c>
      <c r="E174" s="17">
        <v>0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30" x14ac:dyDescent="0.25">
      <c r="A175" s="8">
        <v>108</v>
      </c>
      <c r="B175" s="9" t="s">
        <v>180</v>
      </c>
      <c r="C175" s="17">
        <v>0</v>
      </c>
      <c r="D175" s="1" t="s">
        <v>175</v>
      </c>
      <c r="E175" s="17">
        <v>0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45" x14ac:dyDescent="0.25">
      <c r="A176" s="8">
        <v>109</v>
      </c>
      <c r="B176" s="9" t="s">
        <v>72</v>
      </c>
      <c r="C176" s="17">
        <v>0</v>
      </c>
      <c r="D176" s="1" t="s">
        <v>175</v>
      </c>
      <c r="E176" s="17">
        <v>0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90" x14ac:dyDescent="0.25">
      <c r="A177" s="8">
        <v>110</v>
      </c>
      <c r="B177" s="9" t="s">
        <v>181</v>
      </c>
      <c r="C177" s="17">
        <v>0</v>
      </c>
      <c r="D177" s="1" t="s">
        <v>175</v>
      </c>
      <c r="E177" s="17">
        <v>0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s="15" customFormat="1" x14ac:dyDescent="0.25">
      <c r="A178" s="91">
        <v>4</v>
      </c>
      <c r="B178" s="67" t="s">
        <v>27</v>
      </c>
      <c r="C178" s="19">
        <f t="shared" ref="C178:V178" si="32">SUM(C174:C174)</f>
        <v>0</v>
      </c>
      <c r="D178" s="19">
        <f t="shared" si="32"/>
        <v>0</v>
      </c>
      <c r="E178" s="19">
        <f t="shared" si="32"/>
        <v>0</v>
      </c>
      <c r="F178" s="19">
        <f t="shared" si="32"/>
        <v>0</v>
      </c>
      <c r="G178" s="19">
        <f t="shared" si="32"/>
        <v>0</v>
      </c>
      <c r="H178" s="19">
        <f t="shared" si="32"/>
        <v>0</v>
      </c>
      <c r="I178" s="19">
        <f t="shared" si="32"/>
        <v>0</v>
      </c>
      <c r="J178" s="19">
        <f t="shared" si="32"/>
        <v>0</v>
      </c>
      <c r="K178" s="19">
        <f t="shared" si="32"/>
        <v>0</v>
      </c>
      <c r="L178" s="19">
        <f t="shared" si="32"/>
        <v>0</v>
      </c>
      <c r="M178" s="19">
        <f t="shared" si="32"/>
        <v>0</v>
      </c>
      <c r="N178" s="19">
        <f t="shared" si="32"/>
        <v>0</v>
      </c>
      <c r="O178" s="19">
        <f t="shared" si="32"/>
        <v>0</v>
      </c>
      <c r="P178" s="19">
        <f t="shared" si="32"/>
        <v>0</v>
      </c>
      <c r="Q178" s="19">
        <f t="shared" si="32"/>
        <v>0</v>
      </c>
      <c r="R178" s="19">
        <f t="shared" si="32"/>
        <v>0</v>
      </c>
      <c r="S178" s="19">
        <f t="shared" si="32"/>
        <v>0</v>
      </c>
      <c r="T178" s="19">
        <f t="shared" si="32"/>
        <v>0</v>
      </c>
      <c r="U178" s="19">
        <f t="shared" si="32"/>
        <v>0</v>
      </c>
      <c r="V178" s="19">
        <f t="shared" si="32"/>
        <v>0</v>
      </c>
    </row>
    <row r="179" spans="1:22" x14ac:dyDescent="0.25">
      <c r="A179" s="8"/>
      <c r="B179" s="113" t="s">
        <v>172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</row>
    <row r="180" spans="1:22" ht="45" x14ac:dyDescent="0.25">
      <c r="A180" s="8">
        <v>111</v>
      </c>
      <c r="B180" s="22" t="s">
        <v>71</v>
      </c>
      <c r="C180" s="1" t="s">
        <v>63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34">
        <v>0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s="15" customFormat="1" x14ac:dyDescent="0.25">
      <c r="A181" s="91">
        <v>1</v>
      </c>
      <c r="B181" s="51" t="s">
        <v>27</v>
      </c>
      <c r="C181" s="19">
        <f t="shared" ref="C181:V181" si="33">SUM(C180:C180)</f>
        <v>0</v>
      </c>
      <c r="D181" s="19">
        <f t="shared" si="33"/>
        <v>0</v>
      </c>
      <c r="E181" s="19">
        <f t="shared" si="33"/>
        <v>0</v>
      </c>
      <c r="F181" s="19">
        <f t="shared" si="33"/>
        <v>0</v>
      </c>
      <c r="G181" s="19">
        <f t="shared" si="33"/>
        <v>0</v>
      </c>
      <c r="H181" s="19">
        <f t="shared" si="33"/>
        <v>0</v>
      </c>
      <c r="I181" s="19">
        <f t="shared" si="33"/>
        <v>0</v>
      </c>
      <c r="J181" s="19">
        <f t="shared" si="33"/>
        <v>0</v>
      </c>
      <c r="K181" s="19">
        <f t="shared" si="33"/>
        <v>0</v>
      </c>
      <c r="L181" s="19">
        <f t="shared" si="33"/>
        <v>0</v>
      </c>
      <c r="M181" s="19">
        <f t="shared" si="33"/>
        <v>0</v>
      </c>
      <c r="N181" s="19">
        <f t="shared" si="33"/>
        <v>0</v>
      </c>
      <c r="O181" s="19">
        <f t="shared" si="33"/>
        <v>0</v>
      </c>
      <c r="P181" s="19">
        <f t="shared" si="33"/>
        <v>0</v>
      </c>
      <c r="Q181" s="19">
        <f t="shared" si="33"/>
        <v>0</v>
      </c>
      <c r="R181" s="19">
        <f t="shared" si="33"/>
        <v>0</v>
      </c>
      <c r="S181" s="19">
        <f t="shared" si="33"/>
        <v>0</v>
      </c>
      <c r="T181" s="19">
        <f t="shared" si="33"/>
        <v>0</v>
      </c>
      <c r="U181" s="19">
        <f t="shared" si="33"/>
        <v>0</v>
      </c>
      <c r="V181" s="19">
        <f t="shared" si="33"/>
        <v>0</v>
      </c>
    </row>
    <row r="182" spans="1:22" x14ac:dyDescent="0.25">
      <c r="A182" s="8"/>
      <c r="B182" s="113" t="s">
        <v>55</v>
      </c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</row>
    <row r="183" spans="1:22" ht="30" x14ac:dyDescent="0.25">
      <c r="A183" s="8">
        <v>112</v>
      </c>
      <c r="B183" s="22" t="s">
        <v>170</v>
      </c>
      <c r="C183" s="1" t="s">
        <v>63</v>
      </c>
      <c r="D183" s="1" t="s">
        <v>175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34">
        <v>0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30" x14ac:dyDescent="0.25">
      <c r="A184" s="8">
        <v>113</v>
      </c>
      <c r="B184" s="22" t="s">
        <v>169</v>
      </c>
      <c r="C184" s="1" t="s">
        <v>63</v>
      </c>
      <c r="D184" s="1" t="s">
        <v>175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34">
        <v>0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45" x14ac:dyDescent="0.25">
      <c r="A185" s="8">
        <v>114</v>
      </c>
      <c r="B185" s="22" t="s">
        <v>171</v>
      </c>
      <c r="C185" s="1" t="s">
        <v>63</v>
      </c>
      <c r="D185" s="1" t="s">
        <v>175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34">
        <v>0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s="15" customFormat="1" x14ac:dyDescent="0.25">
      <c r="A186" s="91">
        <v>3</v>
      </c>
      <c r="B186" s="51" t="s">
        <v>27</v>
      </c>
      <c r="C186" s="19">
        <f t="shared" ref="C186:V186" si="34">SUM(C183:C185)</f>
        <v>0</v>
      </c>
      <c r="D186" s="19">
        <f t="shared" si="34"/>
        <v>0</v>
      </c>
      <c r="E186" s="19">
        <f t="shared" si="34"/>
        <v>0</v>
      </c>
      <c r="F186" s="19">
        <f t="shared" si="34"/>
        <v>0</v>
      </c>
      <c r="G186" s="19">
        <f t="shared" si="34"/>
        <v>0</v>
      </c>
      <c r="H186" s="19">
        <f t="shared" si="34"/>
        <v>0</v>
      </c>
      <c r="I186" s="19">
        <f t="shared" si="34"/>
        <v>0</v>
      </c>
      <c r="J186" s="19">
        <f t="shared" si="34"/>
        <v>0</v>
      </c>
      <c r="K186" s="19">
        <f t="shared" si="34"/>
        <v>0</v>
      </c>
      <c r="L186" s="19">
        <f t="shared" si="34"/>
        <v>0</v>
      </c>
      <c r="M186" s="19">
        <f t="shared" si="34"/>
        <v>0</v>
      </c>
      <c r="N186" s="19">
        <f t="shared" si="34"/>
        <v>0</v>
      </c>
      <c r="O186" s="19">
        <f t="shared" si="34"/>
        <v>0</v>
      </c>
      <c r="P186" s="19">
        <f t="shared" si="34"/>
        <v>0</v>
      </c>
      <c r="Q186" s="19">
        <f t="shared" si="34"/>
        <v>0</v>
      </c>
      <c r="R186" s="19">
        <f t="shared" si="34"/>
        <v>0</v>
      </c>
      <c r="S186" s="19">
        <f t="shared" si="34"/>
        <v>0</v>
      </c>
      <c r="T186" s="19">
        <f t="shared" si="34"/>
        <v>0</v>
      </c>
      <c r="U186" s="19">
        <f t="shared" si="34"/>
        <v>0</v>
      </c>
      <c r="V186" s="19">
        <f t="shared" si="34"/>
        <v>0</v>
      </c>
    </row>
    <row r="187" spans="1:22" s="15" customFormat="1" ht="17.25" customHeight="1" x14ac:dyDescent="0.25">
      <c r="A187" s="91"/>
      <c r="B187" s="113" t="s">
        <v>191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</row>
    <row r="188" spans="1:22" s="15" customFormat="1" ht="30" x14ac:dyDescent="0.25">
      <c r="A188" s="8">
        <v>115</v>
      </c>
      <c r="B188" s="11" t="s">
        <v>192</v>
      </c>
      <c r="C188" s="19">
        <f>SUM(D188:V188)</f>
        <v>17</v>
      </c>
      <c r="D188" s="17">
        <v>16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7">
        <v>1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7">
        <v>0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8">
        <v>116</v>
      </c>
      <c r="B189" s="11" t="s">
        <v>193</v>
      </c>
      <c r="C189" s="19">
        <f t="shared" ref="C189:C191" si="35">SUM(D189:V189)</f>
        <v>13</v>
      </c>
      <c r="D189" s="17">
        <v>13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7">
        <v>0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7">
        <v>0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s="15" customFormat="1" x14ac:dyDescent="0.25">
      <c r="A190" s="8">
        <v>117</v>
      </c>
      <c r="B190" s="11" t="s">
        <v>194</v>
      </c>
      <c r="C190" s="19">
        <f t="shared" si="35"/>
        <v>0</v>
      </c>
      <c r="D190" s="17">
        <v>0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7">
        <v>0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7">
        <v>0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s="15" customFormat="1" x14ac:dyDescent="0.25">
      <c r="A191" s="91">
        <v>3</v>
      </c>
      <c r="B191" s="51" t="s">
        <v>27</v>
      </c>
      <c r="C191" s="19">
        <f t="shared" si="35"/>
        <v>30</v>
      </c>
      <c r="D191" s="19">
        <f>SUM(D188:D190)</f>
        <v>29</v>
      </c>
      <c r="E191" s="19">
        <f t="shared" ref="E191:V191" si="36">SUM(E188:E190)</f>
        <v>0</v>
      </c>
      <c r="F191" s="19">
        <f t="shared" si="36"/>
        <v>0</v>
      </c>
      <c r="G191" s="19">
        <f t="shared" si="36"/>
        <v>0</v>
      </c>
      <c r="H191" s="19">
        <f t="shared" si="36"/>
        <v>0</v>
      </c>
      <c r="I191" s="19">
        <f t="shared" si="36"/>
        <v>0</v>
      </c>
      <c r="J191" s="19">
        <f t="shared" si="36"/>
        <v>0</v>
      </c>
      <c r="K191" s="19">
        <f t="shared" si="36"/>
        <v>0</v>
      </c>
      <c r="L191" s="19">
        <f t="shared" si="36"/>
        <v>1</v>
      </c>
      <c r="M191" s="19">
        <f t="shared" si="36"/>
        <v>0</v>
      </c>
      <c r="N191" s="19">
        <f t="shared" si="36"/>
        <v>0</v>
      </c>
      <c r="O191" s="19">
        <f t="shared" si="36"/>
        <v>0</v>
      </c>
      <c r="P191" s="19">
        <f t="shared" si="36"/>
        <v>0</v>
      </c>
      <c r="Q191" s="19">
        <f t="shared" si="36"/>
        <v>0</v>
      </c>
      <c r="R191" s="19">
        <f t="shared" si="36"/>
        <v>0</v>
      </c>
      <c r="S191" s="19">
        <f t="shared" si="36"/>
        <v>0</v>
      </c>
      <c r="T191" s="19">
        <f t="shared" si="36"/>
        <v>0</v>
      </c>
      <c r="U191" s="19">
        <f t="shared" si="36"/>
        <v>0</v>
      </c>
      <c r="V191" s="19">
        <f t="shared" si="36"/>
        <v>0</v>
      </c>
    </row>
    <row r="192" spans="1:22" s="15" customFormat="1" x14ac:dyDescent="0.25">
      <c r="A192" s="91"/>
      <c r="B192" s="51" t="s">
        <v>28</v>
      </c>
      <c r="C192" s="19">
        <f>C172+C167+C162+C186+C181+C191</f>
        <v>1191</v>
      </c>
      <c r="D192" s="19">
        <f>D172+D167+D162+D186+D181+D191</f>
        <v>1190</v>
      </c>
      <c r="E192" s="19">
        <f t="shared" ref="E192:V192" si="37">E172+E167+E162+E186+E181+E191</f>
        <v>0</v>
      </c>
      <c r="F192" s="19">
        <f t="shared" si="37"/>
        <v>0</v>
      </c>
      <c r="G192" s="19">
        <f t="shared" si="37"/>
        <v>0</v>
      </c>
      <c r="H192" s="19">
        <f t="shared" si="37"/>
        <v>0</v>
      </c>
      <c r="I192" s="19">
        <f t="shared" si="37"/>
        <v>0</v>
      </c>
      <c r="J192" s="19">
        <f t="shared" si="37"/>
        <v>0</v>
      </c>
      <c r="K192" s="19">
        <f t="shared" si="37"/>
        <v>0</v>
      </c>
      <c r="L192" s="19">
        <f t="shared" si="37"/>
        <v>1</v>
      </c>
      <c r="M192" s="19">
        <f t="shared" si="37"/>
        <v>0</v>
      </c>
      <c r="N192" s="19">
        <f t="shared" si="37"/>
        <v>0</v>
      </c>
      <c r="O192" s="19">
        <f t="shared" si="37"/>
        <v>0</v>
      </c>
      <c r="P192" s="19">
        <f t="shared" si="37"/>
        <v>0</v>
      </c>
      <c r="Q192" s="19">
        <f t="shared" si="37"/>
        <v>0</v>
      </c>
      <c r="R192" s="19">
        <f t="shared" si="37"/>
        <v>0</v>
      </c>
      <c r="S192" s="19">
        <f t="shared" si="37"/>
        <v>0</v>
      </c>
      <c r="T192" s="19">
        <f t="shared" si="37"/>
        <v>0</v>
      </c>
      <c r="U192" s="19">
        <f t="shared" si="37"/>
        <v>0</v>
      </c>
      <c r="V192" s="19">
        <f t="shared" si="37"/>
        <v>0</v>
      </c>
    </row>
    <row r="193" spans="1:22" s="15" customFormat="1" x14ac:dyDescent="0.25">
      <c r="A193" s="113" t="s">
        <v>62</v>
      </c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</row>
    <row r="194" spans="1:22" s="15" customFormat="1" x14ac:dyDescent="0.25">
      <c r="A194" s="113" t="s">
        <v>60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</row>
    <row r="195" spans="1:22" s="15" customFormat="1" ht="108" customHeight="1" x14ac:dyDescent="0.25">
      <c r="A195" s="8">
        <v>118</v>
      </c>
      <c r="B195" s="14" t="s">
        <v>61</v>
      </c>
      <c r="C195" s="17">
        <f>SUM(D195:V195)</f>
        <v>18</v>
      </c>
      <c r="D195" s="17">
        <v>0</v>
      </c>
      <c r="E195" s="17">
        <v>4</v>
      </c>
      <c r="F195" s="17">
        <v>0</v>
      </c>
      <c r="G195" s="17">
        <v>0</v>
      </c>
      <c r="H195" s="17">
        <v>3</v>
      </c>
      <c r="I195" s="17">
        <v>0</v>
      </c>
      <c r="J195" s="17">
        <v>0</v>
      </c>
      <c r="K195" s="17">
        <v>0</v>
      </c>
      <c r="L195" s="17">
        <v>3</v>
      </c>
      <c r="M195" s="17">
        <v>1</v>
      </c>
      <c r="N195" s="17">
        <v>0</v>
      </c>
      <c r="O195" s="17">
        <v>0</v>
      </c>
      <c r="P195" s="17">
        <v>0</v>
      </c>
      <c r="Q195" s="17">
        <v>3</v>
      </c>
      <c r="R195" s="17">
        <v>2</v>
      </c>
      <c r="S195" s="17">
        <v>2</v>
      </c>
      <c r="T195" s="17">
        <v>0</v>
      </c>
      <c r="U195" s="17">
        <v>0</v>
      </c>
      <c r="V195" s="17">
        <v>0</v>
      </c>
    </row>
    <row r="196" spans="1:22" s="15" customFormat="1" ht="48.75" customHeight="1" x14ac:dyDescent="0.25">
      <c r="A196" s="8">
        <v>119</v>
      </c>
      <c r="B196" s="14" t="s">
        <v>58</v>
      </c>
      <c r="C196" s="17">
        <f>SUM(D196:V196)</f>
        <v>11</v>
      </c>
      <c r="D196" s="17">
        <v>0</v>
      </c>
      <c r="E196" s="17">
        <v>4</v>
      </c>
      <c r="F196" s="17">
        <v>0</v>
      </c>
      <c r="G196" s="17">
        <v>0</v>
      </c>
      <c r="H196" s="17">
        <v>1</v>
      </c>
      <c r="I196" s="17">
        <v>0</v>
      </c>
      <c r="J196" s="17">
        <v>0</v>
      </c>
      <c r="K196" s="17">
        <v>0</v>
      </c>
      <c r="L196" s="17">
        <v>1</v>
      </c>
      <c r="M196" s="17">
        <v>0</v>
      </c>
      <c r="N196" s="17">
        <v>0</v>
      </c>
      <c r="O196" s="17">
        <v>0</v>
      </c>
      <c r="P196" s="17">
        <v>0</v>
      </c>
      <c r="Q196" s="17">
        <v>2</v>
      </c>
      <c r="R196" s="17">
        <v>2</v>
      </c>
      <c r="S196" s="17">
        <v>1</v>
      </c>
      <c r="T196" s="17">
        <v>0</v>
      </c>
      <c r="U196" s="17">
        <v>0</v>
      </c>
      <c r="V196" s="17">
        <v>0</v>
      </c>
    </row>
    <row r="197" spans="1:22" s="15" customFormat="1" ht="48.75" customHeight="1" x14ac:dyDescent="0.25">
      <c r="A197" s="8">
        <v>120</v>
      </c>
      <c r="B197" s="82" t="s">
        <v>202</v>
      </c>
      <c r="C197" s="17">
        <f t="shared" ref="C197:C200" si="38">SUM(D197:V197)</f>
        <v>9</v>
      </c>
      <c r="D197" s="17">
        <v>0</v>
      </c>
      <c r="E197" s="17">
        <v>0</v>
      </c>
      <c r="F197" s="17">
        <v>0</v>
      </c>
      <c r="G197" s="17">
        <v>0</v>
      </c>
      <c r="H197" s="17">
        <v>4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2</v>
      </c>
      <c r="S197" s="17">
        <v>1</v>
      </c>
      <c r="T197" s="17">
        <v>0</v>
      </c>
      <c r="U197" s="17">
        <v>0</v>
      </c>
      <c r="V197" s="17">
        <v>2</v>
      </c>
    </row>
    <row r="198" spans="1:22" s="15" customFormat="1" ht="108" customHeight="1" x14ac:dyDescent="0.25">
      <c r="A198" s="8">
        <v>121</v>
      </c>
      <c r="B198" s="83" t="s">
        <v>203</v>
      </c>
      <c r="C198" s="17">
        <f t="shared" si="38"/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</row>
    <row r="199" spans="1:22" s="15" customFormat="1" ht="121.5" customHeight="1" x14ac:dyDescent="0.25">
      <c r="A199" s="8">
        <v>122</v>
      </c>
      <c r="B199" s="83" t="s">
        <v>204</v>
      </c>
      <c r="C199" s="17">
        <f t="shared" si="38"/>
        <v>4</v>
      </c>
      <c r="D199" s="17">
        <v>0</v>
      </c>
      <c r="E199" s="17">
        <v>0</v>
      </c>
      <c r="F199" s="17">
        <v>0</v>
      </c>
      <c r="G199" s="17">
        <v>0</v>
      </c>
      <c r="H199" s="17">
        <v>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1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</row>
    <row r="200" spans="1:22" s="15" customFormat="1" ht="31.5" customHeight="1" x14ac:dyDescent="0.25">
      <c r="A200" s="8">
        <v>123</v>
      </c>
      <c r="B200" s="83" t="s">
        <v>205</v>
      </c>
      <c r="C200" s="17">
        <f t="shared" si="38"/>
        <v>10</v>
      </c>
      <c r="D200" s="17">
        <v>0</v>
      </c>
      <c r="E200" s="17">
        <v>1</v>
      </c>
      <c r="F200" s="17">
        <v>0</v>
      </c>
      <c r="G200" s="17">
        <v>0</v>
      </c>
      <c r="H200" s="17">
        <v>5</v>
      </c>
      <c r="I200" s="17">
        <v>0</v>
      </c>
      <c r="J200" s="17">
        <v>0</v>
      </c>
      <c r="K200" s="17">
        <v>0</v>
      </c>
      <c r="L200" s="17">
        <v>2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</v>
      </c>
      <c r="V200" s="17">
        <v>1</v>
      </c>
    </row>
    <row r="201" spans="1:22" s="15" customFormat="1" ht="135" x14ac:dyDescent="0.25">
      <c r="A201" s="8">
        <v>124</v>
      </c>
      <c r="B201" s="14" t="s">
        <v>59</v>
      </c>
      <c r="C201" s="17">
        <f>SUM(D201:V201)</f>
        <v>3</v>
      </c>
      <c r="D201" s="17">
        <v>0</v>
      </c>
      <c r="E201" s="17">
        <v>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</row>
    <row r="202" spans="1:22" s="15" customFormat="1" x14ac:dyDescent="0.25">
      <c r="A202" s="91">
        <v>7</v>
      </c>
      <c r="B202" s="51" t="s">
        <v>27</v>
      </c>
      <c r="C202" s="19">
        <f>SUM(D202:V202)</f>
        <v>55</v>
      </c>
      <c r="D202" s="19">
        <f>D201+D200+D195</f>
        <v>0</v>
      </c>
      <c r="E202" s="71">
        <f>SUM(E195:E201)</f>
        <v>12</v>
      </c>
      <c r="F202" s="71">
        <f t="shared" ref="F202:V202" si="39">SUM(F195:F201)</f>
        <v>0</v>
      </c>
      <c r="G202" s="71">
        <f t="shared" si="39"/>
        <v>0</v>
      </c>
      <c r="H202" s="71">
        <f t="shared" si="39"/>
        <v>16</v>
      </c>
      <c r="I202" s="71">
        <f t="shared" si="39"/>
        <v>0</v>
      </c>
      <c r="J202" s="71">
        <f t="shared" si="39"/>
        <v>0</v>
      </c>
      <c r="K202" s="71">
        <f t="shared" si="39"/>
        <v>0</v>
      </c>
      <c r="L202" s="71">
        <f t="shared" si="39"/>
        <v>6</v>
      </c>
      <c r="M202" s="71">
        <f t="shared" si="39"/>
        <v>1</v>
      </c>
      <c r="N202" s="71">
        <f t="shared" si="39"/>
        <v>0</v>
      </c>
      <c r="O202" s="71">
        <f t="shared" si="39"/>
        <v>0</v>
      </c>
      <c r="P202" s="71">
        <f t="shared" si="39"/>
        <v>0</v>
      </c>
      <c r="Q202" s="71">
        <f>SUM(Q195:Q201)</f>
        <v>6</v>
      </c>
      <c r="R202" s="71">
        <f t="shared" si="39"/>
        <v>6</v>
      </c>
      <c r="S202" s="71">
        <f t="shared" si="39"/>
        <v>4</v>
      </c>
      <c r="T202" s="71">
        <f t="shared" si="39"/>
        <v>0</v>
      </c>
      <c r="U202" s="71">
        <f t="shared" si="39"/>
        <v>1</v>
      </c>
      <c r="V202" s="71">
        <f t="shared" si="39"/>
        <v>3</v>
      </c>
    </row>
    <row r="203" spans="1:22" s="15" customFormat="1" x14ac:dyDescent="0.25">
      <c r="A203" s="91"/>
      <c r="B203" s="120" t="s">
        <v>199</v>
      </c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</row>
    <row r="204" spans="1:22" s="15" customFormat="1" ht="30" x14ac:dyDescent="0.25">
      <c r="A204" s="8">
        <v>125</v>
      </c>
      <c r="B204" s="11" t="s">
        <v>200</v>
      </c>
      <c r="C204" s="17">
        <f>SUM(D204:V204)</f>
        <v>10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3</v>
      </c>
      <c r="R204" s="17">
        <v>7</v>
      </c>
      <c r="S204" s="17">
        <v>0</v>
      </c>
      <c r="T204" s="17">
        <v>0</v>
      </c>
      <c r="U204" s="17">
        <v>0</v>
      </c>
      <c r="V204" s="17">
        <v>0</v>
      </c>
    </row>
    <row r="205" spans="1:22" s="15" customFormat="1" x14ac:dyDescent="0.25">
      <c r="A205" s="91">
        <v>1</v>
      </c>
      <c r="B205" s="10" t="s">
        <v>27</v>
      </c>
      <c r="C205" s="19">
        <f>SUM(D205:V205)</f>
        <v>10</v>
      </c>
      <c r="D205" s="19">
        <f>D204</f>
        <v>0</v>
      </c>
      <c r="E205" s="19">
        <f t="shared" ref="E205:V205" si="40">E204</f>
        <v>0</v>
      </c>
      <c r="F205" s="19">
        <f t="shared" si="40"/>
        <v>0</v>
      </c>
      <c r="G205" s="19">
        <f t="shared" si="40"/>
        <v>0</v>
      </c>
      <c r="H205" s="19">
        <f t="shared" si="40"/>
        <v>0</v>
      </c>
      <c r="I205" s="19">
        <f t="shared" si="40"/>
        <v>0</v>
      </c>
      <c r="J205" s="19">
        <f t="shared" si="40"/>
        <v>0</v>
      </c>
      <c r="K205" s="19">
        <f t="shared" si="40"/>
        <v>0</v>
      </c>
      <c r="L205" s="19">
        <f t="shared" si="40"/>
        <v>0</v>
      </c>
      <c r="M205" s="19">
        <f t="shared" si="40"/>
        <v>0</v>
      </c>
      <c r="N205" s="19">
        <f t="shared" si="40"/>
        <v>0</v>
      </c>
      <c r="O205" s="19">
        <f t="shared" si="40"/>
        <v>0</v>
      </c>
      <c r="P205" s="19">
        <f t="shared" si="40"/>
        <v>0</v>
      </c>
      <c r="Q205" s="19">
        <f t="shared" si="40"/>
        <v>3</v>
      </c>
      <c r="R205" s="19">
        <f t="shared" si="40"/>
        <v>7</v>
      </c>
      <c r="S205" s="19">
        <f t="shared" si="40"/>
        <v>0</v>
      </c>
      <c r="T205" s="19">
        <f t="shared" si="40"/>
        <v>0</v>
      </c>
      <c r="U205" s="19">
        <f t="shared" si="40"/>
        <v>0</v>
      </c>
      <c r="V205" s="19">
        <f t="shared" si="40"/>
        <v>0</v>
      </c>
    </row>
    <row r="206" spans="1:22" ht="30" x14ac:dyDescent="0.25">
      <c r="A206" s="8"/>
      <c r="B206" s="21" t="s">
        <v>44</v>
      </c>
      <c r="C206" s="17">
        <f>SUM(D206:V206)</f>
        <v>3754</v>
      </c>
      <c r="D206" s="17">
        <v>328</v>
      </c>
      <c r="E206" s="17">
        <v>292</v>
      </c>
      <c r="F206" s="17">
        <v>35</v>
      </c>
      <c r="G206" s="17">
        <v>33</v>
      </c>
      <c r="H206" s="17">
        <v>46</v>
      </c>
      <c r="I206" s="17">
        <v>60</v>
      </c>
      <c r="J206" s="17">
        <v>278</v>
      </c>
      <c r="K206" s="17">
        <v>993</v>
      </c>
      <c r="L206" s="17">
        <v>274</v>
      </c>
      <c r="M206" s="17">
        <v>57</v>
      </c>
      <c r="N206" s="17">
        <v>74</v>
      </c>
      <c r="O206" s="17">
        <v>49</v>
      </c>
      <c r="P206" s="17">
        <v>632</v>
      </c>
      <c r="Q206" s="17">
        <v>181</v>
      </c>
      <c r="R206" s="17">
        <v>246</v>
      </c>
      <c r="S206" s="17">
        <v>38</v>
      </c>
      <c r="T206" s="17">
        <v>27</v>
      </c>
      <c r="U206" s="17">
        <v>66</v>
      </c>
      <c r="V206" s="17">
        <v>45</v>
      </c>
    </row>
    <row r="207" spans="1:22" ht="28.5" x14ac:dyDescent="0.25">
      <c r="A207" s="91" t="s">
        <v>0</v>
      </c>
      <c r="B207" s="49" t="s">
        <v>206</v>
      </c>
      <c r="C207" s="89">
        <f>C202+C192+C123+C101+C65+C205</f>
        <v>57451</v>
      </c>
      <c r="D207" s="89">
        <f>D202+D192+D123+D101+D65+D205</f>
        <v>8495</v>
      </c>
      <c r="E207" s="89">
        <f t="shared" ref="E207:V207" si="41">E202+E192+E123+E101+E65+E205</f>
        <v>3083</v>
      </c>
      <c r="F207" s="89">
        <f>F202+F192+F123+F101+F65+F205</f>
        <v>902</v>
      </c>
      <c r="G207" s="89">
        <f t="shared" si="41"/>
        <v>503</v>
      </c>
      <c r="H207" s="89">
        <f t="shared" si="41"/>
        <v>1143</v>
      </c>
      <c r="I207" s="89">
        <f t="shared" si="41"/>
        <v>904</v>
      </c>
      <c r="J207" s="89">
        <f t="shared" si="41"/>
        <v>4257</v>
      </c>
      <c r="K207" s="89">
        <f t="shared" si="41"/>
        <v>11030</v>
      </c>
      <c r="L207" s="89">
        <f t="shared" si="41"/>
        <v>5702</v>
      </c>
      <c r="M207" s="89">
        <f t="shared" si="41"/>
        <v>1321</v>
      </c>
      <c r="N207" s="89">
        <f t="shared" si="41"/>
        <v>1629</v>
      </c>
      <c r="O207" s="89">
        <f t="shared" si="41"/>
        <v>341</v>
      </c>
      <c r="P207" s="89">
        <f t="shared" si="41"/>
        <v>9592</v>
      </c>
      <c r="Q207" s="89">
        <f t="shared" si="41"/>
        <v>3342</v>
      </c>
      <c r="R207" s="89">
        <f t="shared" si="41"/>
        <v>2239</v>
      </c>
      <c r="S207" s="89">
        <f t="shared" si="41"/>
        <v>771</v>
      </c>
      <c r="T207" s="89">
        <f t="shared" si="41"/>
        <v>329</v>
      </c>
      <c r="U207" s="89">
        <f t="shared" si="41"/>
        <v>933</v>
      </c>
      <c r="V207" s="89">
        <f t="shared" si="41"/>
        <v>935</v>
      </c>
    </row>
    <row r="208" spans="1:22" x14ac:dyDescent="0.25">
      <c r="A208" s="103">
        <f>A205+A191+A186+A181+A178+A172+A162+A122+A109+A100+A97+A93+A90+A81+A64+A61+A58+A53+A48+A38+A31+A28+A25+A22+A202+A167</f>
        <v>125</v>
      </c>
      <c r="B208" s="55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2:2" ht="30" x14ac:dyDescent="0.25">
      <c r="B209" s="5" t="s">
        <v>46</v>
      </c>
    </row>
  </sheetData>
  <mergeCells count="35">
    <mergeCell ref="B110:V110"/>
    <mergeCell ref="B124:V124"/>
    <mergeCell ref="B62:V62"/>
    <mergeCell ref="B66:V66"/>
    <mergeCell ref="B67:V67"/>
    <mergeCell ref="B82:V82"/>
    <mergeCell ref="B91:V91"/>
    <mergeCell ref="A94:V94"/>
    <mergeCell ref="B98:V98"/>
    <mergeCell ref="B102:V102"/>
    <mergeCell ref="B103:V103"/>
    <mergeCell ref="B59:V59"/>
    <mergeCell ref="A2:V2"/>
    <mergeCell ref="A4:A5"/>
    <mergeCell ref="B4:B5"/>
    <mergeCell ref="D4:V4"/>
    <mergeCell ref="B7:V7"/>
    <mergeCell ref="B8:V8"/>
    <mergeCell ref="B23:V23"/>
    <mergeCell ref="B32:V32"/>
    <mergeCell ref="B39:V39"/>
    <mergeCell ref="B49:V49"/>
    <mergeCell ref="B54:V54"/>
    <mergeCell ref="B26:V26"/>
    <mergeCell ref="B29:V29"/>
    <mergeCell ref="A193:V193"/>
    <mergeCell ref="A194:V194"/>
    <mergeCell ref="B203:V203"/>
    <mergeCell ref="B125:V125"/>
    <mergeCell ref="B163:V163"/>
    <mergeCell ref="B168:V168"/>
    <mergeCell ref="B173:V173"/>
    <mergeCell ref="B179:V179"/>
    <mergeCell ref="B182:V182"/>
    <mergeCell ref="B187:V18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2"/>
  <sheetViews>
    <sheetView workbookViewId="0">
      <selection activeCell="A2" sqref="A2:V2"/>
    </sheetView>
  </sheetViews>
  <sheetFormatPr defaultRowHeight="15" x14ac:dyDescent="0.25"/>
  <cols>
    <col min="1" max="1" width="8.85546875" style="3" customWidth="1"/>
    <col min="2" max="2" width="52.4257812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21" t="s">
        <v>263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90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88">
        <v>1</v>
      </c>
      <c r="B6" s="49">
        <v>2</v>
      </c>
      <c r="C6" s="91">
        <v>3</v>
      </c>
      <c r="D6" s="91">
        <v>4</v>
      </c>
      <c r="E6" s="49">
        <v>5</v>
      </c>
      <c r="F6" s="91">
        <v>6</v>
      </c>
      <c r="G6" s="91">
        <v>7</v>
      </c>
      <c r="H6" s="49">
        <v>8</v>
      </c>
      <c r="I6" s="91">
        <v>9</v>
      </c>
      <c r="J6" s="91">
        <v>10</v>
      </c>
      <c r="K6" s="49">
        <v>11</v>
      </c>
      <c r="L6" s="91">
        <v>12</v>
      </c>
      <c r="M6" s="91">
        <v>13</v>
      </c>
      <c r="N6" s="49">
        <v>14</v>
      </c>
      <c r="O6" s="91">
        <v>15</v>
      </c>
      <c r="P6" s="91">
        <v>16</v>
      </c>
      <c r="Q6" s="49">
        <v>17</v>
      </c>
      <c r="R6" s="91">
        <v>18</v>
      </c>
      <c r="S6" s="91">
        <v>19</v>
      </c>
      <c r="T6" s="49">
        <v>20</v>
      </c>
      <c r="U6" s="91">
        <v>21</v>
      </c>
      <c r="V6" s="91">
        <v>22</v>
      </c>
    </row>
    <row r="7" spans="1:22" x14ac:dyDescent="0.25">
      <c r="A7" s="91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99" customHeight="1" x14ac:dyDescent="0.25">
      <c r="A9" s="8">
        <v>1</v>
      </c>
      <c r="B9" s="9" t="s">
        <v>96</v>
      </c>
      <c r="C9" s="17">
        <f t="shared" ref="C9:C21" si="0">SUM(D9:V9)</f>
        <v>16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4</v>
      </c>
      <c r="M9" s="17">
        <v>0</v>
      </c>
      <c r="N9" s="17">
        <v>0</v>
      </c>
      <c r="O9" s="17">
        <v>0</v>
      </c>
      <c r="P9" s="17">
        <v>3</v>
      </c>
      <c r="Q9" s="17">
        <v>0</v>
      </c>
      <c r="R9" s="17">
        <v>4</v>
      </c>
      <c r="S9" s="17">
        <v>0</v>
      </c>
      <c r="T9" s="17">
        <v>0</v>
      </c>
      <c r="U9" s="17">
        <v>5</v>
      </c>
      <c r="V9" s="17">
        <v>0</v>
      </c>
    </row>
    <row r="10" spans="1:22" ht="60" x14ac:dyDescent="0.25">
      <c r="A10" s="8">
        <v>2</v>
      </c>
      <c r="B10" s="9" t="s">
        <v>14</v>
      </c>
      <c r="C10" s="17">
        <f t="shared" si="0"/>
        <v>143</v>
      </c>
      <c r="D10" s="17">
        <v>7</v>
      </c>
      <c r="E10" s="17">
        <v>0</v>
      </c>
      <c r="F10" s="17">
        <v>0</v>
      </c>
      <c r="G10" s="17">
        <v>0</v>
      </c>
      <c r="H10" s="17">
        <v>0</v>
      </c>
      <c r="I10" s="17">
        <v>5</v>
      </c>
      <c r="J10" s="17">
        <v>6</v>
      </c>
      <c r="K10" s="17">
        <v>7</v>
      </c>
      <c r="L10" s="17">
        <v>4</v>
      </c>
      <c r="M10" s="17">
        <v>9</v>
      </c>
      <c r="N10" s="17">
        <v>9</v>
      </c>
      <c r="O10" s="17">
        <v>7</v>
      </c>
      <c r="P10" s="17">
        <v>16</v>
      </c>
      <c r="Q10" s="17">
        <v>17</v>
      </c>
      <c r="R10" s="17">
        <v>1</v>
      </c>
      <c r="S10" s="17">
        <v>39</v>
      </c>
      <c r="T10" s="17">
        <v>4</v>
      </c>
      <c r="U10" s="17">
        <v>3</v>
      </c>
      <c r="V10" s="17">
        <v>9</v>
      </c>
    </row>
    <row r="11" spans="1:22" ht="75" x14ac:dyDescent="0.25">
      <c r="A11" s="8">
        <v>3</v>
      </c>
      <c r="B11" s="9" t="s">
        <v>97</v>
      </c>
      <c r="C11" s="17">
        <f t="shared" si="0"/>
        <v>1350</v>
      </c>
      <c r="D11" s="17">
        <v>82</v>
      </c>
      <c r="E11" s="17">
        <v>10</v>
      </c>
      <c r="F11" s="17">
        <v>67</v>
      </c>
      <c r="G11" s="17">
        <v>24</v>
      </c>
      <c r="H11" s="17">
        <v>73</v>
      </c>
      <c r="I11" s="17">
        <v>122</v>
      </c>
      <c r="J11" s="17">
        <v>50</v>
      </c>
      <c r="K11" s="17">
        <v>256</v>
      </c>
      <c r="L11" s="17">
        <v>93</v>
      </c>
      <c r="M11" s="17">
        <v>65</v>
      </c>
      <c r="N11" s="17">
        <v>88</v>
      </c>
      <c r="O11" s="17">
        <v>26</v>
      </c>
      <c r="P11" s="17">
        <v>137</v>
      </c>
      <c r="Q11" s="17">
        <v>90</v>
      </c>
      <c r="R11" s="17">
        <v>27</v>
      </c>
      <c r="S11" s="17">
        <v>40</v>
      </c>
      <c r="T11" s="17">
        <v>17</v>
      </c>
      <c r="U11" s="17">
        <v>46</v>
      </c>
      <c r="V11" s="17">
        <v>37</v>
      </c>
    </row>
    <row r="12" spans="1:22" ht="85.5" customHeight="1" x14ac:dyDescent="0.25">
      <c r="A12" s="8">
        <v>4</v>
      </c>
      <c r="B12" s="14" t="s">
        <v>98</v>
      </c>
      <c r="C12" s="17">
        <f t="shared" si="0"/>
        <v>245</v>
      </c>
      <c r="D12" s="17">
        <v>3</v>
      </c>
      <c r="E12" s="17">
        <v>2</v>
      </c>
      <c r="F12" s="17">
        <v>9</v>
      </c>
      <c r="G12" s="17">
        <v>2</v>
      </c>
      <c r="H12" s="17">
        <v>26</v>
      </c>
      <c r="I12" s="17">
        <v>14</v>
      </c>
      <c r="J12" s="17">
        <v>4</v>
      </c>
      <c r="K12" s="17">
        <v>18</v>
      </c>
      <c r="L12" s="17">
        <v>13</v>
      </c>
      <c r="M12" s="17">
        <v>27</v>
      </c>
      <c r="N12" s="17">
        <v>2</v>
      </c>
      <c r="O12" s="17">
        <v>1</v>
      </c>
      <c r="P12" s="17">
        <v>69</v>
      </c>
      <c r="Q12" s="17">
        <v>15</v>
      </c>
      <c r="R12" s="17">
        <v>0</v>
      </c>
      <c r="S12" s="17">
        <v>5</v>
      </c>
      <c r="T12" s="17">
        <v>10</v>
      </c>
      <c r="U12" s="17">
        <v>22</v>
      </c>
      <c r="V12" s="17">
        <v>3</v>
      </c>
    </row>
    <row r="13" spans="1:22" ht="30" x14ac:dyDescent="0.25">
      <c r="A13" s="8">
        <v>5</v>
      </c>
      <c r="B13" s="9" t="s">
        <v>99</v>
      </c>
      <c r="C13" s="17">
        <f t="shared" si="0"/>
        <v>7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0</v>
      </c>
      <c r="N13" s="17">
        <v>0</v>
      </c>
      <c r="O13" s="17">
        <v>0</v>
      </c>
      <c r="P13" s="17">
        <v>1</v>
      </c>
      <c r="Q13" s="17">
        <v>3</v>
      </c>
      <c r="R13" s="17">
        <v>1</v>
      </c>
      <c r="S13" s="17">
        <v>0</v>
      </c>
      <c r="T13" s="17">
        <v>0</v>
      </c>
      <c r="U13" s="17">
        <v>0</v>
      </c>
      <c r="V13" s="17">
        <v>0</v>
      </c>
    </row>
    <row r="14" spans="1:22" ht="78" customHeight="1" x14ac:dyDescent="0.25">
      <c r="A14" s="8">
        <v>6</v>
      </c>
      <c r="B14" s="9" t="s">
        <v>100</v>
      </c>
      <c r="C14" s="17">
        <f t="shared" si="0"/>
        <v>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1</v>
      </c>
      <c r="N14" s="17">
        <v>0</v>
      </c>
      <c r="O14" s="17">
        <v>0</v>
      </c>
      <c r="P14" s="17">
        <v>2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30" x14ac:dyDescent="0.25">
      <c r="A15" s="8">
        <v>7</v>
      </c>
      <c r="B15" s="21" t="s">
        <v>101</v>
      </c>
      <c r="C15" s="17">
        <f t="shared" si="0"/>
        <v>8</v>
      </c>
      <c r="D15" s="17">
        <v>0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2</v>
      </c>
      <c r="R15" s="17">
        <v>1</v>
      </c>
      <c r="S15" s="17">
        <v>0</v>
      </c>
      <c r="T15" s="17">
        <v>0</v>
      </c>
      <c r="U15" s="17">
        <v>0</v>
      </c>
      <c r="V15" s="17">
        <v>0</v>
      </c>
    </row>
    <row r="16" spans="1:22" ht="45" x14ac:dyDescent="0.25">
      <c r="A16" s="8">
        <v>8</v>
      </c>
      <c r="B16" s="18" t="s">
        <v>102</v>
      </c>
      <c r="C16" s="17">
        <f t="shared" si="0"/>
        <v>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1</v>
      </c>
      <c r="U16" s="17">
        <v>0</v>
      </c>
      <c r="V16" s="17">
        <v>0</v>
      </c>
    </row>
    <row r="17" spans="1:22" ht="51" customHeight="1" x14ac:dyDescent="0.25">
      <c r="A17" s="8">
        <v>9</v>
      </c>
      <c r="B17" s="45" t="s">
        <v>197</v>
      </c>
      <c r="C17" s="17">
        <f t="shared" si="0"/>
        <v>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2</v>
      </c>
      <c r="V17" s="17">
        <v>0</v>
      </c>
    </row>
    <row r="18" spans="1:22" ht="75" x14ac:dyDescent="0.25">
      <c r="A18" s="8">
        <v>10</v>
      </c>
      <c r="B18" s="21" t="s">
        <v>104</v>
      </c>
      <c r="C18" s="17">
        <f t="shared" si="0"/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45" x14ac:dyDescent="0.25">
      <c r="A19" s="8">
        <v>11</v>
      </c>
      <c r="B19" s="21" t="s">
        <v>105</v>
      </c>
      <c r="C19" s="17">
        <f t="shared" si="0"/>
        <v>6</v>
      </c>
      <c r="D19" s="17">
        <v>0</v>
      </c>
      <c r="E19" s="17">
        <v>6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45" x14ac:dyDescent="0.25">
      <c r="A20" s="8">
        <v>12</v>
      </c>
      <c r="B20" s="50" t="s">
        <v>106</v>
      </c>
      <c r="C20" s="17">
        <f t="shared" si="0"/>
        <v>9</v>
      </c>
      <c r="D20" s="17">
        <v>0</v>
      </c>
      <c r="E20" s="17">
        <v>0</v>
      </c>
      <c r="F20" s="17">
        <v>0</v>
      </c>
      <c r="G20" s="17">
        <v>5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>
        <v>0</v>
      </c>
      <c r="P20" s="17">
        <v>1</v>
      </c>
      <c r="Q20" s="17">
        <v>1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45" x14ac:dyDescent="0.25">
      <c r="A21" s="8">
        <v>13</v>
      </c>
      <c r="B21" s="50" t="s">
        <v>107</v>
      </c>
      <c r="C21" s="17">
        <f t="shared" si="0"/>
        <v>4</v>
      </c>
      <c r="D21" s="17">
        <v>0</v>
      </c>
      <c r="E21" s="17">
        <v>0</v>
      </c>
      <c r="F21" s="17">
        <v>0</v>
      </c>
      <c r="G21" s="17">
        <v>2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1</v>
      </c>
      <c r="V21" s="17">
        <v>0</v>
      </c>
    </row>
    <row r="22" spans="1:22" s="15" customFormat="1" x14ac:dyDescent="0.25">
      <c r="A22" s="91">
        <v>13</v>
      </c>
      <c r="B22" s="51" t="s">
        <v>27</v>
      </c>
      <c r="C22" s="19">
        <f>SUM(C9:C21)</f>
        <v>1798</v>
      </c>
      <c r="D22" s="19">
        <f>SUM(D9:D21)</f>
        <v>92</v>
      </c>
      <c r="E22" s="19">
        <f>SUM(E9:E21)</f>
        <v>23</v>
      </c>
      <c r="F22" s="19">
        <f t="shared" ref="F22:V22" si="1">SUM(F9:F21)</f>
        <v>76</v>
      </c>
      <c r="G22" s="19">
        <f t="shared" si="1"/>
        <v>33</v>
      </c>
      <c r="H22" s="19">
        <f t="shared" si="1"/>
        <v>99</v>
      </c>
      <c r="I22" s="19">
        <f t="shared" si="1"/>
        <v>141</v>
      </c>
      <c r="J22" s="19">
        <f t="shared" si="1"/>
        <v>60</v>
      </c>
      <c r="K22" s="19">
        <f t="shared" si="1"/>
        <v>281</v>
      </c>
      <c r="L22" s="19">
        <f t="shared" si="1"/>
        <v>117</v>
      </c>
      <c r="M22" s="19">
        <f t="shared" si="1"/>
        <v>105</v>
      </c>
      <c r="N22" s="19">
        <f t="shared" si="1"/>
        <v>100</v>
      </c>
      <c r="O22" s="19">
        <f t="shared" si="1"/>
        <v>34</v>
      </c>
      <c r="P22" s="19">
        <f t="shared" si="1"/>
        <v>230</v>
      </c>
      <c r="Q22" s="19">
        <f t="shared" si="1"/>
        <v>129</v>
      </c>
      <c r="R22" s="19">
        <f t="shared" si="1"/>
        <v>34</v>
      </c>
      <c r="S22" s="19">
        <f t="shared" si="1"/>
        <v>84</v>
      </c>
      <c r="T22" s="19">
        <f t="shared" si="1"/>
        <v>32</v>
      </c>
      <c r="U22" s="19">
        <f t="shared" si="1"/>
        <v>79</v>
      </c>
      <c r="V22" s="19">
        <f t="shared" si="1"/>
        <v>49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20" x14ac:dyDescent="0.25">
      <c r="A24" s="8">
        <v>14</v>
      </c>
      <c r="B24" s="22" t="s">
        <v>108</v>
      </c>
      <c r="C24" s="17">
        <f>SUM(D24:V24)</f>
        <v>52</v>
      </c>
      <c r="D24" s="17">
        <v>12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17</v>
      </c>
      <c r="K24" s="17">
        <v>7</v>
      </c>
      <c r="L24" s="17">
        <v>6</v>
      </c>
      <c r="M24" s="17">
        <v>0</v>
      </c>
      <c r="N24" s="17">
        <v>0</v>
      </c>
      <c r="O24" s="17">
        <v>0</v>
      </c>
      <c r="P24" s="17">
        <v>7</v>
      </c>
      <c r="Q24" s="17">
        <v>2</v>
      </c>
      <c r="R24" s="17">
        <v>1</v>
      </c>
      <c r="S24" s="17">
        <v>0</v>
      </c>
      <c r="T24" s="17">
        <v>0</v>
      </c>
      <c r="U24" s="17">
        <v>0</v>
      </c>
      <c r="V24" s="17">
        <v>0</v>
      </c>
    </row>
    <row r="25" spans="1:22" s="15" customFormat="1" x14ac:dyDescent="0.25">
      <c r="A25" s="91">
        <v>1</v>
      </c>
      <c r="B25" s="51" t="s">
        <v>27</v>
      </c>
      <c r="C25" s="19">
        <f>SUM(C24)</f>
        <v>52</v>
      </c>
      <c r="D25" s="19">
        <f t="shared" ref="D25:V25" si="2">SUM(D24)</f>
        <v>12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0</v>
      </c>
      <c r="J25" s="19">
        <f t="shared" si="2"/>
        <v>17</v>
      </c>
      <c r="K25" s="19">
        <f t="shared" si="2"/>
        <v>7</v>
      </c>
      <c r="L25" s="19">
        <f t="shared" si="2"/>
        <v>6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7</v>
      </c>
      <c r="Q25" s="19">
        <f t="shared" si="2"/>
        <v>2</v>
      </c>
      <c r="R25" s="19">
        <f t="shared" si="2"/>
        <v>1</v>
      </c>
      <c r="S25" s="19">
        <f t="shared" si="2"/>
        <v>0</v>
      </c>
      <c r="T25" s="19">
        <f t="shared" si="2"/>
        <v>0</v>
      </c>
      <c r="U25" s="19">
        <f t="shared" si="2"/>
        <v>0</v>
      </c>
      <c r="V25" s="19">
        <f t="shared" si="2"/>
        <v>0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24.5" customHeight="1" x14ac:dyDescent="0.25">
      <c r="A27" s="8">
        <v>15</v>
      </c>
      <c r="B27" s="11" t="s">
        <v>187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91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s="15" customFormat="1" x14ac:dyDescent="0.25">
      <c r="A29" s="91"/>
      <c r="B29" s="116" t="s">
        <v>195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5" customFormat="1" ht="90" x14ac:dyDescent="0.25">
      <c r="A30" s="8">
        <v>16</v>
      </c>
      <c r="B30" s="11" t="s">
        <v>196</v>
      </c>
      <c r="C30" s="17">
        <f>SUM(D30:V30)</f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s="15" customFormat="1" x14ac:dyDescent="0.25">
      <c r="A31" s="91">
        <v>1</v>
      </c>
      <c r="B31" s="10" t="s">
        <v>27</v>
      </c>
      <c r="C31" s="19">
        <f t="shared" ref="C31" si="4">SUM(D31:V31)</f>
        <v>0</v>
      </c>
      <c r="D31" s="19">
        <f t="shared" ref="D31:V31" si="5">SUM(D27)</f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5"/>
        <v>0</v>
      </c>
    </row>
    <row r="32" spans="1:22" s="15" customFormat="1" x14ac:dyDescent="0.25">
      <c r="A32" s="91"/>
      <c r="B32" s="116" t="s">
        <v>220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s="15" customFormat="1" ht="120" x14ac:dyDescent="0.25">
      <c r="A33" s="8">
        <v>17</v>
      </c>
      <c r="B33" s="11" t="s">
        <v>221</v>
      </c>
      <c r="C33" s="17">
        <f>SUM(D33:V33)</f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</row>
    <row r="34" spans="1:22" s="15" customFormat="1" x14ac:dyDescent="0.25">
      <c r="A34" s="91">
        <v>1</v>
      </c>
      <c r="B34" s="10" t="s">
        <v>27</v>
      </c>
      <c r="C34" s="19">
        <f t="shared" ref="C34" si="6">SUM(D34:V34)</f>
        <v>0</v>
      </c>
      <c r="D34" s="19">
        <f t="shared" ref="D34:V34" si="7">SUM(D30)</f>
        <v>0</v>
      </c>
      <c r="E34" s="19">
        <f t="shared" si="7"/>
        <v>0</v>
      </c>
      <c r="F34" s="19">
        <f t="shared" si="7"/>
        <v>0</v>
      </c>
      <c r="G34" s="19">
        <f t="shared" si="7"/>
        <v>0</v>
      </c>
      <c r="H34" s="19">
        <f t="shared" si="7"/>
        <v>0</v>
      </c>
      <c r="I34" s="19">
        <f t="shared" si="7"/>
        <v>0</v>
      </c>
      <c r="J34" s="19">
        <f t="shared" si="7"/>
        <v>0</v>
      </c>
      <c r="K34" s="19">
        <f t="shared" si="7"/>
        <v>0</v>
      </c>
      <c r="L34" s="19">
        <f t="shared" si="7"/>
        <v>0</v>
      </c>
      <c r="M34" s="19">
        <f t="shared" si="7"/>
        <v>0</v>
      </c>
      <c r="N34" s="19">
        <f t="shared" si="7"/>
        <v>0</v>
      </c>
      <c r="O34" s="19">
        <f t="shared" si="7"/>
        <v>0</v>
      </c>
      <c r="P34" s="19">
        <f t="shared" si="7"/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  <c r="V34" s="19">
        <f t="shared" si="7"/>
        <v>0</v>
      </c>
    </row>
    <row r="35" spans="1:22" x14ac:dyDescent="0.25">
      <c r="A35" s="8"/>
      <c r="B35" s="116" t="s">
        <v>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</row>
    <row r="36" spans="1:22" ht="45" x14ac:dyDescent="0.25">
      <c r="A36" s="8">
        <v>18</v>
      </c>
      <c r="B36" s="22" t="s">
        <v>109</v>
      </c>
      <c r="C36" s="34">
        <f>SUM(D36:V36)</f>
        <v>0</v>
      </c>
      <c r="D36" s="34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120.75" customHeight="1" x14ac:dyDescent="0.25">
      <c r="A37" s="8">
        <v>19</v>
      </c>
      <c r="B37" s="14" t="s">
        <v>110</v>
      </c>
      <c r="C37" s="34">
        <f>SUM(D37:V37)</f>
        <v>0</v>
      </c>
      <c r="D37" s="34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ht="88.5" customHeight="1" x14ac:dyDescent="0.25">
      <c r="A38" s="8">
        <v>20</v>
      </c>
      <c r="B38" s="14" t="s">
        <v>111</v>
      </c>
      <c r="C38" s="34">
        <f>SUM(D38:V38)</f>
        <v>0</v>
      </c>
      <c r="D38" s="34">
        <v>0</v>
      </c>
      <c r="E38" s="1" t="s">
        <v>175</v>
      </c>
      <c r="F38" s="1" t="s">
        <v>175</v>
      </c>
      <c r="G38" s="1" t="s">
        <v>175</v>
      </c>
      <c r="H38" s="1" t="s">
        <v>175</v>
      </c>
      <c r="I38" s="1" t="s">
        <v>175</v>
      </c>
      <c r="J38" s="1" t="s">
        <v>175</v>
      </c>
      <c r="K38" s="1" t="s">
        <v>175</v>
      </c>
      <c r="L38" s="1" t="s">
        <v>175</v>
      </c>
      <c r="M38" s="1" t="s">
        <v>175</v>
      </c>
      <c r="N38" s="1" t="s">
        <v>175</v>
      </c>
      <c r="O38" s="1" t="s">
        <v>175</v>
      </c>
      <c r="P38" s="1" t="s">
        <v>175</v>
      </c>
      <c r="Q38" s="1" t="s">
        <v>175</v>
      </c>
      <c r="R38" s="1" t="s">
        <v>175</v>
      </c>
      <c r="S38" s="1" t="s">
        <v>175</v>
      </c>
      <c r="T38" s="1" t="s">
        <v>175</v>
      </c>
      <c r="U38" s="1" t="s">
        <v>175</v>
      </c>
      <c r="V38" s="1" t="s">
        <v>175</v>
      </c>
    </row>
    <row r="39" spans="1:22" ht="30" x14ac:dyDescent="0.25">
      <c r="A39" s="8">
        <v>21</v>
      </c>
      <c r="B39" s="14" t="s">
        <v>112</v>
      </c>
      <c r="C39" s="34">
        <f>SUM(D39:V39)</f>
        <v>0</v>
      </c>
      <c r="D39" s="34">
        <v>0</v>
      </c>
      <c r="E39" s="1" t="s">
        <v>175</v>
      </c>
      <c r="F39" s="1" t="s">
        <v>175</v>
      </c>
      <c r="G39" s="1" t="s">
        <v>175</v>
      </c>
      <c r="H39" s="1" t="s">
        <v>175</v>
      </c>
      <c r="I39" s="1" t="s">
        <v>175</v>
      </c>
      <c r="J39" s="1" t="s">
        <v>175</v>
      </c>
      <c r="K39" s="1" t="s">
        <v>175</v>
      </c>
      <c r="L39" s="1" t="s">
        <v>175</v>
      </c>
      <c r="M39" s="1" t="s">
        <v>175</v>
      </c>
      <c r="N39" s="1" t="s">
        <v>175</v>
      </c>
      <c r="O39" s="1" t="s">
        <v>175</v>
      </c>
      <c r="P39" s="1" t="s">
        <v>175</v>
      </c>
      <c r="Q39" s="1" t="s">
        <v>175</v>
      </c>
      <c r="R39" s="1" t="s">
        <v>175</v>
      </c>
      <c r="S39" s="1" t="s">
        <v>175</v>
      </c>
      <c r="T39" s="1" t="s">
        <v>175</v>
      </c>
      <c r="U39" s="1" t="s">
        <v>175</v>
      </c>
      <c r="V39" s="1" t="s">
        <v>175</v>
      </c>
    </row>
    <row r="40" spans="1:22" ht="61.5" customHeight="1" x14ac:dyDescent="0.25">
      <c r="A40" s="8">
        <v>22</v>
      </c>
      <c r="B40" s="14" t="s">
        <v>113</v>
      </c>
      <c r="C40" s="34">
        <f>SUM(D40:V40)</f>
        <v>0</v>
      </c>
      <c r="D40" s="34">
        <v>0</v>
      </c>
      <c r="E40" s="1" t="s">
        <v>175</v>
      </c>
      <c r="F40" s="1" t="s">
        <v>175</v>
      </c>
      <c r="G40" s="1" t="s">
        <v>175</v>
      </c>
      <c r="H40" s="1" t="s">
        <v>175</v>
      </c>
      <c r="I40" s="1" t="s">
        <v>175</v>
      </c>
      <c r="J40" s="1" t="s">
        <v>175</v>
      </c>
      <c r="K40" s="1" t="s">
        <v>175</v>
      </c>
      <c r="L40" s="1" t="s">
        <v>175</v>
      </c>
      <c r="M40" s="1" t="s">
        <v>175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s="15" customFormat="1" x14ac:dyDescent="0.25">
      <c r="A41" s="91">
        <v>5</v>
      </c>
      <c r="B41" s="51" t="s">
        <v>27</v>
      </c>
      <c r="C41" s="19">
        <f t="shared" ref="C41:V41" si="8">SUM(C36:C40)</f>
        <v>0</v>
      </c>
      <c r="D41" s="19">
        <f t="shared" si="8"/>
        <v>0</v>
      </c>
      <c r="E41" s="19">
        <f t="shared" si="8"/>
        <v>0</v>
      </c>
      <c r="F41" s="19">
        <f t="shared" si="8"/>
        <v>0</v>
      </c>
      <c r="G41" s="19">
        <f t="shared" si="8"/>
        <v>0</v>
      </c>
      <c r="H41" s="19">
        <f t="shared" si="8"/>
        <v>0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19">
        <f t="shared" si="8"/>
        <v>0</v>
      </c>
      <c r="M41" s="19">
        <f t="shared" si="8"/>
        <v>0</v>
      </c>
      <c r="N41" s="19">
        <f t="shared" si="8"/>
        <v>0</v>
      </c>
      <c r="O41" s="19">
        <f t="shared" si="8"/>
        <v>0</v>
      </c>
      <c r="P41" s="19">
        <f t="shared" si="8"/>
        <v>0</v>
      </c>
      <c r="Q41" s="19">
        <f t="shared" si="8"/>
        <v>0</v>
      </c>
      <c r="R41" s="19">
        <f t="shared" si="8"/>
        <v>0</v>
      </c>
      <c r="S41" s="19">
        <f t="shared" si="8"/>
        <v>0</v>
      </c>
      <c r="T41" s="19">
        <f t="shared" si="8"/>
        <v>0</v>
      </c>
      <c r="U41" s="19">
        <f t="shared" si="8"/>
        <v>0</v>
      </c>
      <c r="V41" s="19">
        <f t="shared" si="8"/>
        <v>0</v>
      </c>
    </row>
    <row r="42" spans="1:22" x14ac:dyDescent="0.25">
      <c r="A42" s="8"/>
      <c r="B42" s="116" t="s">
        <v>23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</row>
    <row r="43" spans="1:22" ht="30" x14ac:dyDescent="0.25">
      <c r="A43" s="8">
        <v>23</v>
      </c>
      <c r="B43" s="21" t="s">
        <v>24</v>
      </c>
      <c r="C43" s="17">
        <f t="shared" ref="C43:C50" si="9">SUM(D43:V43)</f>
        <v>39</v>
      </c>
      <c r="D43" s="17">
        <v>0</v>
      </c>
      <c r="E43" s="17">
        <v>0</v>
      </c>
      <c r="F43" s="17">
        <v>1</v>
      </c>
      <c r="G43" s="17">
        <v>2</v>
      </c>
      <c r="H43" s="17">
        <v>0</v>
      </c>
      <c r="I43" s="17">
        <v>3</v>
      </c>
      <c r="J43" s="17">
        <v>0</v>
      </c>
      <c r="K43" s="17">
        <v>2</v>
      </c>
      <c r="L43" s="17">
        <v>13</v>
      </c>
      <c r="M43" s="17">
        <v>5</v>
      </c>
      <c r="N43" s="17">
        <v>2</v>
      </c>
      <c r="O43" s="17">
        <v>2</v>
      </c>
      <c r="P43" s="17">
        <v>6</v>
      </c>
      <c r="Q43" s="17">
        <v>1</v>
      </c>
      <c r="R43" s="17">
        <v>0</v>
      </c>
      <c r="S43" s="17">
        <v>2</v>
      </c>
      <c r="T43" s="17">
        <v>0</v>
      </c>
      <c r="U43" s="17">
        <v>0</v>
      </c>
      <c r="V43" s="17">
        <v>0</v>
      </c>
    </row>
    <row r="44" spans="1:22" ht="45" x14ac:dyDescent="0.25">
      <c r="A44" s="8">
        <v>24</v>
      </c>
      <c r="B44" s="21" t="s">
        <v>45</v>
      </c>
      <c r="C44" s="17">
        <f t="shared" si="9"/>
        <v>4709</v>
      </c>
      <c r="D44" s="17">
        <v>497</v>
      </c>
      <c r="E44" s="17">
        <v>83</v>
      </c>
      <c r="F44" s="17">
        <v>135</v>
      </c>
      <c r="G44" s="17">
        <v>23</v>
      </c>
      <c r="H44" s="17">
        <v>66</v>
      </c>
      <c r="I44" s="17">
        <v>72</v>
      </c>
      <c r="J44" s="17">
        <v>169</v>
      </c>
      <c r="K44" s="17">
        <v>627</v>
      </c>
      <c r="L44" s="17">
        <v>593</v>
      </c>
      <c r="M44" s="17">
        <v>134</v>
      </c>
      <c r="N44" s="17">
        <v>203</v>
      </c>
      <c r="O44" s="17">
        <v>45</v>
      </c>
      <c r="P44" s="17">
        <v>1486</v>
      </c>
      <c r="Q44" s="17">
        <v>168</v>
      </c>
      <c r="R44" s="17">
        <v>173</v>
      </c>
      <c r="S44" s="17">
        <v>148</v>
      </c>
      <c r="T44" s="17">
        <v>19</v>
      </c>
      <c r="U44" s="17">
        <v>35</v>
      </c>
      <c r="V44" s="17">
        <v>33</v>
      </c>
    </row>
    <row r="45" spans="1:22" ht="75" x14ac:dyDescent="0.25">
      <c r="A45" s="8">
        <v>25</v>
      </c>
      <c r="B45" s="21" t="s">
        <v>117</v>
      </c>
      <c r="C45" s="17">
        <f t="shared" si="9"/>
        <v>739</v>
      </c>
      <c r="D45" s="17">
        <v>72</v>
      </c>
      <c r="E45" s="17">
        <v>40</v>
      </c>
      <c r="F45" s="17">
        <v>125</v>
      </c>
      <c r="G45" s="17">
        <v>24</v>
      </c>
      <c r="H45" s="17">
        <v>3</v>
      </c>
      <c r="I45" s="17">
        <v>0</v>
      </c>
      <c r="J45" s="17">
        <v>22</v>
      </c>
      <c r="K45" s="17">
        <v>70</v>
      </c>
      <c r="L45" s="17">
        <v>69</v>
      </c>
      <c r="M45" s="17">
        <v>3</v>
      </c>
      <c r="N45" s="17">
        <v>144</v>
      </c>
      <c r="O45" s="17">
        <v>4</v>
      </c>
      <c r="P45" s="17">
        <v>68</v>
      </c>
      <c r="Q45" s="17">
        <v>4</v>
      </c>
      <c r="R45" s="17">
        <v>33</v>
      </c>
      <c r="S45" s="17">
        <v>50</v>
      </c>
      <c r="T45" s="17">
        <v>5</v>
      </c>
      <c r="U45" s="17">
        <v>1</v>
      </c>
      <c r="V45" s="17">
        <v>2</v>
      </c>
    </row>
    <row r="46" spans="1:22" ht="90" x14ac:dyDescent="0.25">
      <c r="A46" s="8">
        <v>26</v>
      </c>
      <c r="B46" s="21" t="s">
        <v>118</v>
      </c>
      <c r="C46" s="17">
        <f t="shared" si="9"/>
        <v>718</v>
      </c>
      <c r="D46" s="17">
        <v>50</v>
      </c>
      <c r="E46" s="17">
        <v>10</v>
      </c>
      <c r="F46" s="17">
        <v>14</v>
      </c>
      <c r="G46" s="17">
        <v>18</v>
      </c>
      <c r="H46" s="17">
        <v>1</v>
      </c>
      <c r="I46" s="17">
        <v>5</v>
      </c>
      <c r="J46" s="17">
        <v>19</v>
      </c>
      <c r="K46" s="17">
        <v>200</v>
      </c>
      <c r="L46" s="17">
        <v>58</v>
      </c>
      <c r="M46" s="17">
        <v>31</v>
      </c>
      <c r="N46" s="17">
        <v>0</v>
      </c>
      <c r="O46" s="17">
        <v>4</v>
      </c>
      <c r="P46" s="17">
        <v>191</v>
      </c>
      <c r="Q46" s="17">
        <v>26</v>
      </c>
      <c r="R46" s="17">
        <v>50</v>
      </c>
      <c r="S46" s="17">
        <v>33</v>
      </c>
      <c r="T46" s="17">
        <v>0</v>
      </c>
      <c r="U46" s="17">
        <v>4</v>
      </c>
      <c r="V46" s="17">
        <v>4</v>
      </c>
    </row>
    <row r="47" spans="1:22" ht="60" x14ac:dyDescent="0.25">
      <c r="A47" s="8">
        <v>27</v>
      </c>
      <c r="B47" s="21" t="s">
        <v>173</v>
      </c>
      <c r="C47" s="17">
        <f t="shared" si="9"/>
        <v>3015</v>
      </c>
      <c r="D47" s="17">
        <v>478</v>
      </c>
      <c r="E47" s="17">
        <v>35</v>
      </c>
      <c r="F47" s="17">
        <v>16</v>
      </c>
      <c r="G47" s="17">
        <v>16</v>
      </c>
      <c r="H47" s="17">
        <v>53</v>
      </c>
      <c r="I47" s="17">
        <v>44</v>
      </c>
      <c r="J47" s="17">
        <v>151</v>
      </c>
      <c r="K47" s="17">
        <v>903</v>
      </c>
      <c r="L47" s="17">
        <v>286</v>
      </c>
      <c r="M47" s="17">
        <v>97</v>
      </c>
      <c r="N47" s="17">
        <v>65</v>
      </c>
      <c r="O47" s="17">
        <v>1</v>
      </c>
      <c r="P47" s="17">
        <v>488</v>
      </c>
      <c r="Q47" s="17">
        <v>139</v>
      </c>
      <c r="R47" s="17">
        <v>56</v>
      </c>
      <c r="S47" s="17">
        <v>70</v>
      </c>
      <c r="T47" s="17">
        <v>34</v>
      </c>
      <c r="U47" s="17">
        <v>13</v>
      </c>
      <c r="V47" s="17">
        <v>70</v>
      </c>
    </row>
    <row r="48" spans="1:22" ht="60" x14ac:dyDescent="0.25">
      <c r="A48" s="8">
        <v>28</v>
      </c>
      <c r="B48" s="21" t="s">
        <v>114</v>
      </c>
      <c r="C48" s="17">
        <f t="shared" si="9"/>
        <v>787</v>
      </c>
      <c r="D48" s="17">
        <v>45</v>
      </c>
      <c r="E48" s="17">
        <v>12</v>
      </c>
      <c r="F48" s="17">
        <v>35</v>
      </c>
      <c r="G48" s="17">
        <v>8</v>
      </c>
      <c r="H48" s="17">
        <v>60</v>
      </c>
      <c r="I48" s="17">
        <v>2</v>
      </c>
      <c r="J48" s="17">
        <v>24</v>
      </c>
      <c r="K48" s="17">
        <v>158</v>
      </c>
      <c r="L48" s="17">
        <v>108</v>
      </c>
      <c r="M48" s="17">
        <v>43</v>
      </c>
      <c r="N48" s="17">
        <v>33</v>
      </c>
      <c r="O48" s="17">
        <v>1</v>
      </c>
      <c r="P48" s="17">
        <v>94</v>
      </c>
      <c r="Q48" s="17">
        <v>34</v>
      </c>
      <c r="R48" s="17">
        <v>52</v>
      </c>
      <c r="S48" s="17">
        <v>49</v>
      </c>
      <c r="T48" s="17">
        <v>7</v>
      </c>
      <c r="U48" s="17">
        <v>12</v>
      </c>
      <c r="V48" s="17">
        <v>10</v>
      </c>
    </row>
    <row r="49" spans="1:22" ht="105" x14ac:dyDescent="0.25">
      <c r="A49" s="8">
        <v>29</v>
      </c>
      <c r="B49" s="21" t="s">
        <v>115</v>
      </c>
      <c r="C49" s="17">
        <f t="shared" si="9"/>
        <v>8106</v>
      </c>
      <c r="D49" s="17">
        <v>1231</v>
      </c>
      <c r="E49" s="17">
        <v>119</v>
      </c>
      <c r="F49" s="17">
        <v>3</v>
      </c>
      <c r="G49" s="17">
        <v>99</v>
      </c>
      <c r="H49" s="17">
        <v>173</v>
      </c>
      <c r="I49" s="17">
        <v>151</v>
      </c>
      <c r="J49" s="17">
        <v>469</v>
      </c>
      <c r="K49" s="17">
        <v>1905</v>
      </c>
      <c r="L49" s="17">
        <v>930</v>
      </c>
      <c r="M49" s="17">
        <v>268</v>
      </c>
      <c r="N49" s="17">
        <v>274</v>
      </c>
      <c r="O49" s="17">
        <v>10</v>
      </c>
      <c r="P49" s="17">
        <v>699</v>
      </c>
      <c r="Q49" s="17">
        <v>884</v>
      </c>
      <c r="R49" s="17">
        <v>96</v>
      </c>
      <c r="S49" s="17">
        <v>494</v>
      </c>
      <c r="T49" s="17">
        <v>57</v>
      </c>
      <c r="U49" s="17">
        <v>87</v>
      </c>
      <c r="V49" s="17">
        <v>157</v>
      </c>
    </row>
    <row r="50" spans="1:22" ht="90" x14ac:dyDescent="0.25">
      <c r="A50" s="8">
        <v>30</v>
      </c>
      <c r="B50" s="21" t="s">
        <v>116</v>
      </c>
      <c r="C50" s="17">
        <f t="shared" si="9"/>
        <v>2020</v>
      </c>
      <c r="D50" s="17">
        <v>287</v>
      </c>
      <c r="E50" s="17">
        <v>73</v>
      </c>
      <c r="F50" s="17">
        <v>1</v>
      </c>
      <c r="G50" s="17">
        <v>0</v>
      </c>
      <c r="H50" s="17">
        <v>15</v>
      </c>
      <c r="I50" s="17">
        <v>17</v>
      </c>
      <c r="J50" s="17">
        <v>232</v>
      </c>
      <c r="K50" s="17">
        <v>913</v>
      </c>
      <c r="L50" s="17">
        <v>44</v>
      </c>
      <c r="M50" s="17">
        <v>31</v>
      </c>
      <c r="N50" s="17">
        <v>14</v>
      </c>
      <c r="O50" s="17">
        <v>0</v>
      </c>
      <c r="P50" s="17">
        <v>209</v>
      </c>
      <c r="Q50" s="17">
        <v>74</v>
      </c>
      <c r="R50" s="17">
        <v>46</v>
      </c>
      <c r="S50" s="17">
        <v>38</v>
      </c>
      <c r="T50" s="17">
        <v>9</v>
      </c>
      <c r="U50" s="17">
        <v>2</v>
      </c>
      <c r="V50" s="17">
        <v>15</v>
      </c>
    </row>
    <row r="51" spans="1:22" s="15" customFormat="1" x14ac:dyDescent="0.25">
      <c r="A51" s="91">
        <v>8</v>
      </c>
      <c r="B51" s="51" t="s">
        <v>27</v>
      </c>
      <c r="C51" s="20">
        <f t="shared" ref="C51:V51" si="10">SUM(C43:C50)</f>
        <v>20133</v>
      </c>
      <c r="D51" s="20">
        <f t="shared" si="10"/>
        <v>2660</v>
      </c>
      <c r="E51" s="20">
        <f t="shared" si="10"/>
        <v>372</v>
      </c>
      <c r="F51" s="20">
        <f t="shared" si="10"/>
        <v>330</v>
      </c>
      <c r="G51" s="20">
        <f t="shared" si="10"/>
        <v>190</v>
      </c>
      <c r="H51" s="20">
        <f t="shared" si="10"/>
        <v>371</v>
      </c>
      <c r="I51" s="20">
        <f t="shared" si="10"/>
        <v>294</v>
      </c>
      <c r="J51" s="20">
        <f t="shared" si="10"/>
        <v>1086</v>
      </c>
      <c r="K51" s="20">
        <f t="shared" si="10"/>
        <v>4778</v>
      </c>
      <c r="L51" s="20">
        <f t="shared" si="10"/>
        <v>2101</v>
      </c>
      <c r="M51" s="20">
        <f t="shared" si="10"/>
        <v>612</v>
      </c>
      <c r="N51" s="20">
        <f t="shared" si="10"/>
        <v>735</v>
      </c>
      <c r="O51" s="20">
        <f t="shared" si="10"/>
        <v>67</v>
      </c>
      <c r="P51" s="20">
        <f t="shared" si="10"/>
        <v>3241</v>
      </c>
      <c r="Q51" s="20">
        <f t="shared" si="10"/>
        <v>1330</v>
      </c>
      <c r="R51" s="20">
        <f t="shared" si="10"/>
        <v>506</v>
      </c>
      <c r="S51" s="20">
        <f t="shared" si="10"/>
        <v>884</v>
      </c>
      <c r="T51" s="20">
        <f t="shared" si="10"/>
        <v>131</v>
      </c>
      <c r="U51" s="20">
        <f t="shared" si="10"/>
        <v>154</v>
      </c>
      <c r="V51" s="20">
        <f t="shared" si="10"/>
        <v>291</v>
      </c>
    </row>
    <row r="52" spans="1:22" x14ac:dyDescent="0.25">
      <c r="A52" s="8"/>
      <c r="B52" s="116" t="s">
        <v>9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</row>
    <row r="53" spans="1:22" ht="30" x14ac:dyDescent="0.25">
      <c r="A53" s="8">
        <v>31</v>
      </c>
      <c r="B53" s="52" t="s">
        <v>37</v>
      </c>
      <c r="C53" s="17">
        <f>SUM(D53:V53)</f>
        <v>14</v>
      </c>
      <c r="D53" s="17">
        <v>0</v>
      </c>
      <c r="E53" s="17">
        <v>0</v>
      </c>
      <c r="F53" s="17">
        <v>0</v>
      </c>
      <c r="G53" s="17">
        <v>0</v>
      </c>
      <c r="H53" s="17">
        <v>2</v>
      </c>
      <c r="I53" s="17">
        <v>0</v>
      </c>
      <c r="J53" s="17">
        <v>0</v>
      </c>
      <c r="K53" s="17">
        <v>0</v>
      </c>
      <c r="L53" s="17">
        <v>4</v>
      </c>
      <c r="M53" s="17">
        <v>0</v>
      </c>
      <c r="N53" s="17">
        <v>0</v>
      </c>
      <c r="O53" s="17">
        <v>0</v>
      </c>
      <c r="P53" s="17">
        <v>5</v>
      </c>
      <c r="Q53" s="17">
        <v>0</v>
      </c>
      <c r="R53" s="17">
        <v>3</v>
      </c>
      <c r="S53" s="17">
        <v>0</v>
      </c>
      <c r="T53" s="17">
        <v>0</v>
      </c>
      <c r="U53" s="17">
        <v>0</v>
      </c>
      <c r="V53" s="17">
        <v>0</v>
      </c>
    </row>
    <row r="54" spans="1:22" ht="59.25" customHeight="1" x14ac:dyDescent="0.25">
      <c r="A54" s="8">
        <v>32</v>
      </c>
      <c r="B54" s="21" t="s">
        <v>119</v>
      </c>
      <c r="C54" s="17">
        <f>SUM(D54:V54)</f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</row>
    <row r="55" spans="1:22" ht="60" x14ac:dyDescent="0.25">
      <c r="A55" s="8">
        <v>30</v>
      </c>
      <c r="B55" s="21" t="s">
        <v>120</v>
      </c>
      <c r="C55" s="17">
        <f>SUM(D55:V55)</f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</row>
    <row r="56" spans="1:22" s="15" customFormat="1" x14ac:dyDescent="0.25">
      <c r="A56" s="91">
        <v>2</v>
      </c>
      <c r="B56" s="51" t="s">
        <v>27</v>
      </c>
      <c r="C56" s="19">
        <f t="shared" ref="C56:V56" si="11">SUM(C53:C55)</f>
        <v>14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2</v>
      </c>
      <c r="I56" s="19">
        <f t="shared" si="11"/>
        <v>0</v>
      </c>
      <c r="J56" s="19">
        <f t="shared" si="11"/>
        <v>0</v>
      </c>
      <c r="K56" s="19">
        <f t="shared" si="11"/>
        <v>0</v>
      </c>
      <c r="L56" s="19">
        <f t="shared" si="11"/>
        <v>4</v>
      </c>
      <c r="M56" s="19">
        <f t="shared" si="11"/>
        <v>0</v>
      </c>
      <c r="N56" s="19">
        <f t="shared" si="11"/>
        <v>0</v>
      </c>
      <c r="O56" s="19">
        <f t="shared" si="11"/>
        <v>0</v>
      </c>
      <c r="P56" s="19">
        <f t="shared" si="11"/>
        <v>5</v>
      </c>
      <c r="Q56" s="19">
        <f t="shared" si="11"/>
        <v>0</v>
      </c>
      <c r="R56" s="19">
        <f t="shared" si="11"/>
        <v>3</v>
      </c>
      <c r="S56" s="19">
        <f t="shared" si="11"/>
        <v>0</v>
      </c>
      <c r="T56" s="19">
        <f t="shared" si="11"/>
        <v>0</v>
      </c>
      <c r="U56" s="19">
        <f t="shared" si="11"/>
        <v>0</v>
      </c>
      <c r="V56" s="19">
        <f t="shared" si="11"/>
        <v>0</v>
      </c>
    </row>
    <row r="57" spans="1:22" x14ac:dyDescent="0.25">
      <c r="A57" s="8"/>
      <c r="B57" s="116" t="s">
        <v>51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</row>
    <row r="58" spans="1:22" ht="60" x14ac:dyDescent="0.25">
      <c r="A58" s="8">
        <v>33</v>
      </c>
      <c r="B58" s="22" t="s">
        <v>121</v>
      </c>
      <c r="C58" s="17">
        <f>SUM(D58:V58)</f>
        <v>21220</v>
      </c>
      <c r="D58" s="17">
        <v>4834</v>
      </c>
      <c r="E58" s="17">
        <v>143</v>
      </c>
      <c r="F58" s="17">
        <v>316</v>
      </c>
      <c r="G58" s="17">
        <v>84</v>
      </c>
      <c r="H58" s="17">
        <v>585</v>
      </c>
      <c r="I58" s="17">
        <v>260</v>
      </c>
      <c r="J58" s="17">
        <v>1803</v>
      </c>
      <c r="K58" s="17">
        <v>2473</v>
      </c>
      <c r="L58" s="17">
        <v>1661</v>
      </c>
      <c r="M58" s="17">
        <v>172</v>
      </c>
      <c r="N58" s="17">
        <v>404</v>
      </c>
      <c r="O58" s="17">
        <v>134</v>
      </c>
      <c r="P58" s="17">
        <v>4921</v>
      </c>
      <c r="Q58" s="17">
        <v>771</v>
      </c>
      <c r="R58" s="17">
        <v>1214</v>
      </c>
      <c r="S58" s="17">
        <v>1094</v>
      </c>
      <c r="T58" s="17">
        <v>82</v>
      </c>
      <c r="U58" s="17">
        <v>202</v>
      </c>
      <c r="V58" s="17">
        <v>67</v>
      </c>
    </row>
    <row r="59" spans="1:22" ht="45" x14ac:dyDescent="0.25">
      <c r="A59" s="8">
        <v>34</v>
      </c>
      <c r="B59" s="22" t="s">
        <v>122</v>
      </c>
      <c r="C59" s="17">
        <f>SUM(D59:V59)</f>
        <v>5833</v>
      </c>
      <c r="D59" s="17">
        <v>432</v>
      </c>
      <c r="E59" s="17">
        <v>81</v>
      </c>
      <c r="F59" s="17">
        <v>64</v>
      </c>
      <c r="G59" s="17">
        <v>62</v>
      </c>
      <c r="H59" s="17">
        <v>19</v>
      </c>
      <c r="I59" s="17">
        <v>40</v>
      </c>
      <c r="J59" s="17">
        <v>538</v>
      </c>
      <c r="K59" s="17">
        <v>1188</v>
      </c>
      <c r="L59" s="17">
        <v>1537</v>
      </c>
      <c r="M59" s="17">
        <v>105</v>
      </c>
      <c r="N59" s="17">
        <v>159</v>
      </c>
      <c r="O59" s="17">
        <v>10</v>
      </c>
      <c r="P59" s="17">
        <v>773</v>
      </c>
      <c r="Q59" s="17">
        <v>381</v>
      </c>
      <c r="R59" s="17">
        <v>207</v>
      </c>
      <c r="S59" s="17">
        <v>183</v>
      </c>
      <c r="T59" s="17">
        <v>7</v>
      </c>
      <c r="U59" s="17">
        <v>26</v>
      </c>
      <c r="V59" s="17">
        <v>21</v>
      </c>
    </row>
    <row r="60" spans="1:22" ht="99.75" customHeight="1" x14ac:dyDescent="0.25">
      <c r="A60" s="8">
        <v>35</v>
      </c>
      <c r="B60" s="14" t="s">
        <v>124</v>
      </c>
      <c r="C60" s="17">
        <f>SUM(D60:V60)</f>
        <v>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1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</row>
    <row r="61" spans="1:22" s="15" customFormat="1" x14ac:dyDescent="0.25">
      <c r="A61" s="91">
        <v>3</v>
      </c>
      <c r="B61" s="51" t="s">
        <v>27</v>
      </c>
      <c r="C61" s="20">
        <f>SUM(C58:C60)</f>
        <v>27054</v>
      </c>
      <c r="D61" s="20">
        <f t="shared" ref="D61:V61" si="12">SUM(D58:D60)</f>
        <v>5266</v>
      </c>
      <c r="E61" s="20">
        <f t="shared" si="12"/>
        <v>224</v>
      </c>
      <c r="F61" s="20">
        <f t="shared" si="12"/>
        <v>380</v>
      </c>
      <c r="G61" s="20">
        <f t="shared" si="12"/>
        <v>146</v>
      </c>
      <c r="H61" s="20">
        <f t="shared" si="12"/>
        <v>604</v>
      </c>
      <c r="I61" s="20">
        <f t="shared" si="12"/>
        <v>300</v>
      </c>
      <c r="J61" s="20">
        <f t="shared" si="12"/>
        <v>2342</v>
      </c>
      <c r="K61" s="20">
        <f t="shared" si="12"/>
        <v>3661</v>
      </c>
      <c r="L61" s="20">
        <f t="shared" si="12"/>
        <v>3198</v>
      </c>
      <c r="M61" s="20">
        <f t="shared" si="12"/>
        <v>277</v>
      </c>
      <c r="N61" s="20">
        <f t="shared" si="12"/>
        <v>563</v>
      </c>
      <c r="O61" s="20">
        <f t="shared" si="12"/>
        <v>144</v>
      </c>
      <c r="P61" s="20">
        <f t="shared" si="12"/>
        <v>5694</v>
      </c>
      <c r="Q61" s="20">
        <f t="shared" si="12"/>
        <v>1152</v>
      </c>
      <c r="R61" s="20">
        <f t="shared" si="12"/>
        <v>1421</v>
      </c>
      <c r="S61" s="20">
        <f t="shared" si="12"/>
        <v>1277</v>
      </c>
      <c r="T61" s="20">
        <f t="shared" si="12"/>
        <v>89</v>
      </c>
      <c r="U61" s="20">
        <f t="shared" si="12"/>
        <v>228</v>
      </c>
      <c r="V61" s="20">
        <f t="shared" si="12"/>
        <v>88</v>
      </c>
    </row>
    <row r="62" spans="1:22" x14ac:dyDescent="0.25">
      <c r="A62" s="8"/>
      <c r="B62" s="116" t="s">
        <v>42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</row>
    <row r="63" spans="1:22" ht="45" x14ac:dyDescent="0.25">
      <c r="A63" s="8">
        <v>36</v>
      </c>
      <c r="B63" s="22" t="s">
        <v>123</v>
      </c>
      <c r="C63" s="17">
        <f>SUM(D63:V63)</f>
        <v>23</v>
      </c>
      <c r="D63" s="17">
        <v>1</v>
      </c>
      <c r="E63" s="17">
        <v>0</v>
      </c>
      <c r="F63" s="17">
        <v>1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12</v>
      </c>
      <c r="M63" s="17">
        <v>4</v>
      </c>
      <c r="N63" s="17">
        <v>2</v>
      </c>
      <c r="O63" s="17">
        <v>0</v>
      </c>
      <c r="P63" s="17">
        <v>1</v>
      </c>
      <c r="Q63" s="17">
        <v>0</v>
      </c>
      <c r="R63" s="17">
        <v>0</v>
      </c>
      <c r="S63" s="17">
        <v>0</v>
      </c>
      <c r="T63" s="17">
        <v>0</v>
      </c>
      <c r="U63" s="17">
        <v>2</v>
      </c>
      <c r="V63" s="17">
        <v>0</v>
      </c>
    </row>
    <row r="64" spans="1:22" s="15" customFormat="1" x14ac:dyDescent="0.25">
      <c r="A64" s="91">
        <v>1</v>
      </c>
      <c r="B64" s="51" t="s">
        <v>27</v>
      </c>
      <c r="C64" s="19">
        <f>SUM(C63)</f>
        <v>23</v>
      </c>
      <c r="D64" s="19">
        <f t="shared" ref="D64:V64" si="13">SUM(D63)</f>
        <v>1</v>
      </c>
      <c r="E64" s="19">
        <f t="shared" si="13"/>
        <v>0</v>
      </c>
      <c r="F64" s="19">
        <f t="shared" si="13"/>
        <v>1</v>
      </c>
      <c r="G64" s="19">
        <f t="shared" si="13"/>
        <v>0</v>
      </c>
      <c r="H64" s="19">
        <f t="shared" si="13"/>
        <v>0</v>
      </c>
      <c r="I64" s="19">
        <f t="shared" si="13"/>
        <v>0</v>
      </c>
      <c r="J64" s="19">
        <f t="shared" si="13"/>
        <v>0</v>
      </c>
      <c r="K64" s="19">
        <f t="shared" si="13"/>
        <v>0</v>
      </c>
      <c r="L64" s="19">
        <f t="shared" si="13"/>
        <v>12</v>
      </c>
      <c r="M64" s="19">
        <f t="shared" si="13"/>
        <v>4</v>
      </c>
      <c r="N64" s="19">
        <f t="shared" si="13"/>
        <v>2</v>
      </c>
      <c r="O64" s="19">
        <f t="shared" si="13"/>
        <v>0</v>
      </c>
      <c r="P64" s="19">
        <f t="shared" si="13"/>
        <v>1</v>
      </c>
      <c r="Q64" s="19">
        <f t="shared" si="13"/>
        <v>0</v>
      </c>
      <c r="R64" s="19">
        <f t="shared" si="13"/>
        <v>0</v>
      </c>
      <c r="S64" s="19">
        <f t="shared" si="13"/>
        <v>0</v>
      </c>
      <c r="T64" s="19">
        <f t="shared" si="13"/>
        <v>0</v>
      </c>
      <c r="U64" s="19">
        <f t="shared" si="13"/>
        <v>2</v>
      </c>
      <c r="V64" s="19">
        <f t="shared" si="13"/>
        <v>0</v>
      </c>
    </row>
    <row r="65" spans="1:22" x14ac:dyDescent="0.25">
      <c r="A65" s="8"/>
      <c r="B65" s="116" t="s">
        <v>25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</row>
    <row r="66" spans="1:22" ht="105" x14ac:dyDescent="0.25">
      <c r="A66" s="8">
        <v>37</v>
      </c>
      <c r="B66" s="22" t="s">
        <v>125</v>
      </c>
      <c r="C66" s="17">
        <f>SUM(D66:V66)</f>
        <v>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1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</row>
    <row r="67" spans="1:22" s="15" customFormat="1" x14ac:dyDescent="0.25">
      <c r="A67" s="91">
        <v>1</v>
      </c>
      <c r="B67" s="51" t="s">
        <v>27</v>
      </c>
      <c r="C67" s="89">
        <f t="shared" ref="C67:V67" si="14">SUM(C66:C66)</f>
        <v>1</v>
      </c>
      <c r="D67" s="89">
        <f t="shared" si="14"/>
        <v>0</v>
      </c>
      <c r="E67" s="89">
        <f t="shared" si="14"/>
        <v>0</v>
      </c>
      <c r="F67" s="89">
        <f t="shared" si="14"/>
        <v>0</v>
      </c>
      <c r="G67" s="89">
        <f t="shared" si="14"/>
        <v>0</v>
      </c>
      <c r="H67" s="89">
        <f t="shared" si="14"/>
        <v>0</v>
      </c>
      <c r="I67" s="89">
        <f t="shared" si="14"/>
        <v>0</v>
      </c>
      <c r="J67" s="89">
        <f t="shared" si="14"/>
        <v>0</v>
      </c>
      <c r="K67" s="89">
        <f t="shared" si="14"/>
        <v>0</v>
      </c>
      <c r="L67" s="89">
        <f t="shared" si="14"/>
        <v>0</v>
      </c>
      <c r="M67" s="89">
        <f t="shared" si="14"/>
        <v>0</v>
      </c>
      <c r="N67" s="89">
        <f t="shared" si="14"/>
        <v>0</v>
      </c>
      <c r="O67" s="89">
        <f t="shared" si="14"/>
        <v>0</v>
      </c>
      <c r="P67" s="89">
        <f t="shared" si="14"/>
        <v>1</v>
      </c>
      <c r="Q67" s="89">
        <f t="shared" si="14"/>
        <v>0</v>
      </c>
      <c r="R67" s="89">
        <f t="shared" si="14"/>
        <v>0</v>
      </c>
      <c r="S67" s="89">
        <f t="shared" si="14"/>
        <v>0</v>
      </c>
      <c r="T67" s="89">
        <f t="shared" si="14"/>
        <v>0</v>
      </c>
      <c r="U67" s="89">
        <f t="shared" si="14"/>
        <v>0</v>
      </c>
      <c r="V67" s="89">
        <f t="shared" si="14"/>
        <v>0</v>
      </c>
    </row>
    <row r="68" spans="1:22" s="15" customFormat="1" x14ac:dyDescent="0.25">
      <c r="A68" s="91"/>
      <c r="B68" s="51" t="s">
        <v>29</v>
      </c>
      <c r="C68" s="89">
        <f>C67+C64+C61+C56+C51+C41+C25+C22+C28+C31</f>
        <v>49075</v>
      </c>
      <c r="D68" s="89">
        <f>D67+D64+D61+D56+D51+D41+D25+D22+D28+D31</f>
        <v>8031</v>
      </c>
      <c r="E68" s="89">
        <f t="shared" ref="E68:V68" si="15">E67+E64+E61+E56+E51+E41+E25+E22+E28+E31</f>
        <v>619</v>
      </c>
      <c r="F68" s="89">
        <f t="shared" si="15"/>
        <v>787</v>
      </c>
      <c r="G68" s="89">
        <f t="shared" si="15"/>
        <v>369</v>
      </c>
      <c r="H68" s="89">
        <f t="shared" si="15"/>
        <v>1076</v>
      </c>
      <c r="I68" s="89">
        <f t="shared" si="15"/>
        <v>735</v>
      </c>
      <c r="J68" s="89">
        <f t="shared" si="15"/>
        <v>3505</v>
      </c>
      <c r="K68" s="89">
        <f t="shared" si="15"/>
        <v>8727</v>
      </c>
      <c r="L68" s="89">
        <f t="shared" si="15"/>
        <v>5438</v>
      </c>
      <c r="M68" s="89">
        <f t="shared" si="15"/>
        <v>998</v>
      </c>
      <c r="N68" s="89">
        <f t="shared" si="15"/>
        <v>1400</v>
      </c>
      <c r="O68" s="89">
        <f t="shared" si="15"/>
        <v>245</v>
      </c>
      <c r="P68" s="89">
        <f t="shared" si="15"/>
        <v>9179</v>
      </c>
      <c r="Q68" s="89">
        <f t="shared" si="15"/>
        <v>2613</v>
      </c>
      <c r="R68" s="89">
        <f t="shared" si="15"/>
        <v>1965</v>
      </c>
      <c r="S68" s="89">
        <f t="shared" si="15"/>
        <v>2245</v>
      </c>
      <c r="T68" s="89">
        <f t="shared" si="15"/>
        <v>252</v>
      </c>
      <c r="U68" s="89">
        <f t="shared" si="15"/>
        <v>463</v>
      </c>
      <c r="V68" s="89">
        <f t="shared" si="15"/>
        <v>428</v>
      </c>
    </row>
    <row r="69" spans="1:22" x14ac:dyDescent="0.25">
      <c r="A69" s="8"/>
      <c r="B69" s="114" t="s">
        <v>4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</row>
    <row r="70" spans="1:22" x14ac:dyDescent="0.25">
      <c r="A70" s="8"/>
      <c r="B70" s="124" t="s">
        <v>126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</row>
    <row r="71" spans="1:22" ht="75" x14ac:dyDescent="0.25">
      <c r="A71" s="8">
        <v>38</v>
      </c>
      <c r="B71" s="14" t="s">
        <v>128</v>
      </c>
      <c r="C71" s="17">
        <f t="shared" ref="C71:C103" si="16">SUM(D71:V71)</f>
        <v>6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1</v>
      </c>
      <c r="L71" s="17">
        <v>0</v>
      </c>
      <c r="M71" s="17">
        <v>0</v>
      </c>
      <c r="N71" s="17">
        <v>0</v>
      </c>
      <c r="O71" s="17">
        <v>0</v>
      </c>
      <c r="P71" s="17">
        <v>5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</row>
    <row r="72" spans="1:22" ht="90" x14ac:dyDescent="0.25">
      <c r="A72" s="8">
        <v>39</v>
      </c>
      <c r="B72" s="14" t="s">
        <v>21</v>
      </c>
      <c r="C72" s="17">
        <f t="shared" ref="C72:C92" si="17">SUM(D72:V72)</f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</row>
    <row r="73" spans="1:22" ht="30" x14ac:dyDescent="0.25">
      <c r="A73" s="8">
        <v>40</v>
      </c>
      <c r="B73" s="14" t="s">
        <v>129</v>
      </c>
      <c r="C73" s="17">
        <f t="shared" si="17"/>
        <v>148</v>
      </c>
      <c r="D73" s="17">
        <v>44</v>
      </c>
      <c r="E73" s="17">
        <v>0</v>
      </c>
      <c r="F73" s="17">
        <v>0</v>
      </c>
      <c r="G73" s="17">
        <v>1</v>
      </c>
      <c r="H73" s="17">
        <v>0</v>
      </c>
      <c r="I73" s="17">
        <v>0</v>
      </c>
      <c r="J73" s="17">
        <v>8</v>
      </c>
      <c r="K73" s="17">
        <v>28</v>
      </c>
      <c r="L73" s="17">
        <v>0</v>
      </c>
      <c r="M73" s="17">
        <v>0</v>
      </c>
      <c r="N73" s="17">
        <v>0</v>
      </c>
      <c r="O73" s="17">
        <v>0</v>
      </c>
      <c r="P73" s="17">
        <v>31</v>
      </c>
      <c r="Q73" s="17">
        <v>12</v>
      </c>
      <c r="R73" s="17">
        <v>22</v>
      </c>
      <c r="S73" s="17">
        <v>0</v>
      </c>
      <c r="T73" s="17">
        <v>0</v>
      </c>
      <c r="U73" s="17">
        <v>0</v>
      </c>
      <c r="V73" s="17">
        <v>2</v>
      </c>
    </row>
    <row r="74" spans="1:22" ht="90" x14ac:dyDescent="0.25">
      <c r="A74" s="8">
        <v>41</v>
      </c>
      <c r="B74" s="14" t="s">
        <v>130</v>
      </c>
      <c r="C74" s="17">
        <f t="shared" si="17"/>
        <v>340</v>
      </c>
      <c r="D74" s="17">
        <v>133</v>
      </c>
      <c r="E74" s="17">
        <v>1</v>
      </c>
      <c r="F74" s="17">
        <v>18</v>
      </c>
      <c r="G74" s="17">
        <v>0</v>
      </c>
      <c r="H74" s="17">
        <v>0</v>
      </c>
      <c r="I74" s="17">
        <v>0</v>
      </c>
      <c r="J74" s="17">
        <v>8</v>
      </c>
      <c r="K74" s="17">
        <v>63</v>
      </c>
      <c r="L74" s="17">
        <v>0</v>
      </c>
      <c r="M74" s="17">
        <v>6</v>
      </c>
      <c r="N74" s="17">
        <v>0</v>
      </c>
      <c r="O74" s="17">
        <v>1</v>
      </c>
      <c r="P74" s="17">
        <v>52</v>
      </c>
      <c r="Q74" s="17">
        <v>8</v>
      </c>
      <c r="R74" s="17">
        <v>47</v>
      </c>
      <c r="S74" s="17">
        <v>0</v>
      </c>
      <c r="T74" s="17">
        <v>0</v>
      </c>
      <c r="U74" s="17">
        <v>0</v>
      </c>
      <c r="V74" s="17">
        <v>3</v>
      </c>
    </row>
    <row r="75" spans="1:22" ht="30" x14ac:dyDescent="0.25">
      <c r="A75" s="8">
        <v>42</v>
      </c>
      <c r="B75" s="14" t="s">
        <v>131</v>
      </c>
      <c r="C75" s="17">
        <f t="shared" si="17"/>
        <v>457</v>
      </c>
      <c r="D75" s="17">
        <v>50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37</v>
      </c>
      <c r="K75" s="17">
        <v>172</v>
      </c>
      <c r="L75" s="17">
        <v>2</v>
      </c>
      <c r="M75" s="17">
        <v>7</v>
      </c>
      <c r="N75" s="17">
        <v>0</v>
      </c>
      <c r="O75" s="17">
        <v>2</v>
      </c>
      <c r="P75" s="17">
        <v>167</v>
      </c>
      <c r="Q75" s="17">
        <v>0</v>
      </c>
      <c r="R75" s="17">
        <v>8</v>
      </c>
      <c r="S75" s="17">
        <v>0</v>
      </c>
      <c r="T75" s="17">
        <v>0</v>
      </c>
      <c r="U75" s="17">
        <v>0</v>
      </c>
      <c r="V75" s="17">
        <v>12</v>
      </c>
    </row>
    <row r="76" spans="1:22" ht="30" x14ac:dyDescent="0.25">
      <c r="A76" s="8">
        <v>43</v>
      </c>
      <c r="B76" s="14" t="s">
        <v>68</v>
      </c>
      <c r="C76" s="17">
        <f t="shared" si="17"/>
        <v>293</v>
      </c>
      <c r="D76" s="17">
        <v>69</v>
      </c>
      <c r="E76" s="17">
        <v>3</v>
      </c>
      <c r="F76" s="17">
        <v>5</v>
      </c>
      <c r="G76" s="17">
        <v>1</v>
      </c>
      <c r="H76" s="17">
        <v>0</v>
      </c>
      <c r="I76" s="17">
        <v>0</v>
      </c>
      <c r="J76" s="17">
        <v>17</v>
      </c>
      <c r="K76" s="17">
        <v>80</v>
      </c>
      <c r="L76" s="17">
        <v>1</v>
      </c>
      <c r="M76" s="17">
        <v>3</v>
      </c>
      <c r="N76" s="17">
        <v>1</v>
      </c>
      <c r="O76" s="17">
        <v>2</v>
      </c>
      <c r="P76" s="17">
        <v>53</v>
      </c>
      <c r="Q76" s="17">
        <v>10</v>
      </c>
      <c r="R76" s="17">
        <v>44</v>
      </c>
      <c r="S76" s="17">
        <v>0</v>
      </c>
      <c r="T76" s="17">
        <v>0</v>
      </c>
      <c r="U76" s="17">
        <v>0</v>
      </c>
      <c r="V76" s="17">
        <v>4</v>
      </c>
    </row>
    <row r="77" spans="1:22" ht="45" x14ac:dyDescent="0.25">
      <c r="A77" s="8">
        <v>44</v>
      </c>
      <c r="B77" s="14" t="s">
        <v>133</v>
      </c>
      <c r="C77" s="17">
        <f t="shared" si="17"/>
        <v>3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1</v>
      </c>
      <c r="L77" s="17">
        <v>0</v>
      </c>
      <c r="M77" s="17">
        <v>0</v>
      </c>
      <c r="N77" s="17">
        <v>0</v>
      </c>
      <c r="O77" s="17">
        <v>0</v>
      </c>
      <c r="P77" s="17">
        <v>2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</row>
    <row r="78" spans="1:22" ht="45" x14ac:dyDescent="0.25">
      <c r="A78" s="8">
        <v>45</v>
      </c>
      <c r="B78" s="14" t="s">
        <v>134</v>
      </c>
      <c r="C78" s="17">
        <f t="shared" ref="C78:C88" si="18">SUM(D78:V78)</f>
        <v>3</v>
      </c>
      <c r="D78" s="17">
        <v>1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2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</row>
    <row r="79" spans="1:22" ht="45" x14ac:dyDescent="0.25">
      <c r="A79" s="8">
        <v>46</v>
      </c>
      <c r="B79" s="14" t="s">
        <v>135</v>
      </c>
      <c r="C79" s="17">
        <f t="shared" si="18"/>
        <v>470</v>
      </c>
      <c r="D79" s="17">
        <v>89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6</v>
      </c>
      <c r="K79" s="17">
        <v>15</v>
      </c>
      <c r="L79" s="17">
        <v>6</v>
      </c>
      <c r="M79" s="17">
        <v>0</v>
      </c>
      <c r="N79" s="17">
        <v>0</v>
      </c>
      <c r="O79" s="17">
        <v>2</v>
      </c>
      <c r="P79" s="17">
        <v>257</v>
      </c>
      <c r="Q79" s="17">
        <v>10</v>
      </c>
      <c r="R79" s="17">
        <v>81</v>
      </c>
      <c r="S79" s="17">
        <v>0</v>
      </c>
      <c r="T79" s="17">
        <v>0</v>
      </c>
      <c r="U79" s="17">
        <v>0</v>
      </c>
      <c r="V79" s="17">
        <v>4</v>
      </c>
    </row>
    <row r="80" spans="1:22" ht="60" x14ac:dyDescent="0.25">
      <c r="A80" s="8">
        <v>47</v>
      </c>
      <c r="B80" s="14" t="s">
        <v>10</v>
      </c>
      <c r="C80" s="17">
        <f t="shared" si="18"/>
        <v>1</v>
      </c>
      <c r="D80" s="17">
        <v>0</v>
      </c>
      <c r="E80" s="17">
        <v>0</v>
      </c>
      <c r="F80" s="17">
        <v>0</v>
      </c>
      <c r="G80" s="17">
        <v>1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ht="30" x14ac:dyDescent="0.25">
      <c r="A81" s="8">
        <v>48</v>
      </c>
      <c r="B81" s="14" t="s">
        <v>136</v>
      </c>
      <c r="C81" s="17">
        <f t="shared" si="18"/>
        <v>59</v>
      </c>
      <c r="D81" s="17">
        <v>8</v>
      </c>
      <c r="E81" s="17">
        <v>0</v>
      </c>
      <c r="F81" s="17">
        <v>2</v>
      </c>
      <c r="G81" s="17">
        <v>0</v>
      </c>
      <c r="H81" s="17">
        <v>0</v>
      </c>
      <c r="I81" s="17">
        <v>0</v>
      </c>
      <c r="J81" s="17">
        <v>4</v>
      </c>
      <c r="K81" s="17">
        <v>14</v>
      </c>
      <c r="L81" s="17">
        <v>0</v>
      </c>
      <c r="M81" s="17">
        <v>0</v>
      </c>
      <c r="N81" s="17">
        <v>2</v>
      </c>
      <c r="O81" s="17">
        <v>0</v>
      </c>
      <c r="P81" s="17">
        <v>14</v>
      </c>
      <c r="Q81" s="17">
        <v>1</v>
      </c>
      <c r="R81" s="17">
        <v>11</v>
      </c>
      <c r="S81" s="17">
        <v>2</v>
      </c>
      <c r="T81" s="17">
        <v>0</v>
      </c>
      <c r="U81" s="17">
        <v>0</v>
      </c>
      <c r="V81" s="17">
        <v>1</v>
      </c>
    </row>
    <row r="82" spans="1:22" ht="30" x14ac:dyDescent="0.25">
      <c r="A82" s="8">
        <v>49</v>
      </c>
      <c r="B82" s="14" t="s">
        <v>19</v>
      </c>
      <c r="C82" s="17">
        <f t="shared" si="18"/>
        <v>162</v>
      </c>
      <c r="D82" s="17">
        <v>33</v>
      </c>
      <c r="E82" s="17">
        <v>0</v>
      </c>
      <c r="F82" s="17">
        <v>3</v>
      </c>
      <c r="G82" s="17">
        <v>0</v>
      </c>
      <c r="H82" s="17">
        <v>0</v>
      </c>
      <c r="I82" s="17">
        <v>0</v>
      </c>
      <c r="J82" s="17">
        <v>6</v>
      </c>
      <c r="K82" s="17">
        <v>64</v>
      </c>
      <c r="L82" s="17">
        <v>0</v>
      </c>
      <c r="M82" s="17">
        <v>0</v>
      </c>
      <c r="N82" s="17">
        <v>2</v>
      </c>
      <c r="O82" s="17">
        <v>0</v>
      </c>
      <c r="P82" s="17">
        <v>16</v>
      </c>
      <c r="Q82" s="17">
        <v>13</v>
      </c>
      <c r="R82" s="17">
        <v>21</v>
      </c>
      <c r="S82" s="17">
        <v>1</v>
      </c>
      <c r="T82" s="17">
        <v>0</v>
      </c>
      <c r="U82" s="17">
        <v>1</v>
      </c>
      <c r="V82" s="17">
        <v>2</v>
      </c>
    </row>
    <row r="83" spans="1:22" x14ac:dyDescent="0.25">
      <c r="A83" s="8">
        <v>50</v>
      </c>
      <c r="B83" s="14" t="s">
        <v>18</v>
      </c>
      <c r="C83" s="17">
        <f t="shared" si="18"/>
        <v>141</v>
      </c>
      <c r="D83" s="17">
        <v>17</v>
      </c>
      <c r="E83" s="17">
        <v>2</v>
      </c>
      <c r="F83" s="17">
        <v>8</v>
      </c>
      <c r="G83" s="17">
        <v>0</v>
      </c>
      <c r="H83" s="17">
        <v>0</v>
      </c>
      <c r="I83" s="17">
        <v>0</v>
      </c>
      <c r="J83" s="17">
        <v>13</v>
      </c>
      <c r="K83" s="17">
        <v>27</v>
      </c>
      <c r="L83" s="17">
        <v>0</v>
      </c>
      <c r="M83" s="17">
        <v>8</v>
      </c>
      <c r="N83" s="17">
        <v>1</v>
      </c>
      <c r="O83" s="17">
        <v>0</v>
      </c>
      <c r="P83" s="17">
        <v>15</v>
      </c>
      <c r="Q83" s="17">
        <v>14</v>
      </c>
      <c r="R83" s="17">
        <v>34</v>
      </c>
      <c r="S83" s="17">
        <v>0</v>
      </c>
      <c r="T83" s="17">
        <v>0</v>
      </c>
      <c r="U83" s="17">
        <v>0</v>
      </c>
      <c r="V83" s="17">
        <v>2</v>
      </c>
    </row>
    <row r="84" spans="1:22" ht="30" x14ac:dyDescent="0.25">
      <c r="A84" s="8">
        <v>51</v>
      </c>
      <c r="B84" s="14" t="s">
        <v>207</v>
      </c>
      <c r="C84" s="17">
        <f t="shared" si="18"/>
        <v>5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1</v>
      </c>
      <c r="K84" s="17">
        <v>2</v>
      </c>
      <c r="L84" s="17">
        <v>0</v>
      </c>
      <c r="M84" s="17">
        <v>0</v>
      </c>
      <c r="N84" s="17">
        <v>0</v>
      </c>
      <c r="O84" s="17">
        <v>0</v>
      </c>
      <c r="P84" s="17">
        <v>2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</row>
    <row r="85" spans="1:22" ht="60" x14ac:dyDescent="0.25">
      <c r="A85" s="8">
        <v>52</v>
      </c>
      <c r="B85" s="14" t="s">
        <v>127</v>
      </c>
      <c r="C85" s="17">
        <f t="shared" si="18"/>
        <v>107</v>
      </c>
      <c r="D85" s="17">
        <v>34</v>
      </c>
      <c r="E85" s="17">
        <v>0</v>
      </c>
      <c r="F85" s="17">
        <v>2</v>
      </c>
      <c r="G85" s="17">
        <v>0</v>
      </c>
      <c r="H85" s="17">
        <v>0</v>
      </c>
      <c r="I85" s="17">
        <v>0</v>
      </c>
      <c r="J85" s="17">
        <v>19</v>
      </c>
      <c r="K85" s="17">
        <v>45</v>
      </c>
      <c r="L85" s="17">
        <v>0</v>
      </c>
      <c r="M85" s="17">
        <v>1</v>
      </c>
      <c r="N85" s="17">
        <v>0</v>
      </c>
      <c r="O85" s="17">
        <v>0</v>
      </c>
      <c r="P85" s="17">
        <v>2</v>
      </c>
      <c r="Q85" s="17">
        <v>4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ht="60" x14ac:dyDescent="0.25">
      <c r="A86" s="8">
        <v>53</v>
      </c>
      <c r="B86" s="14" t="s">
        <v>11</v>
      </c>
      <c r="C86" s="17">
        <f t="shared" si="18"/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</row>
    <row r="87" spans="1:22" ht="105" x14ac:dyDescent="0.25">
      <c r="A87" s="8">
        <v>54</v>
      </c>
      <c r="B87" s="14" t="s">
        <v>208</v>
      </c>
      <c r="C87" s="17">
        <f t="shared" si="18"/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1:22" ht="30" x14ac:dyDescent="0.25">
      <c r="A88" s="8">
        <v>55</v>
      </c>
      <c r="B88" s="14" t="s">
        <v>43</v>
      </c>
      <c r="C88" s="17">
        <f t="shared" si="18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</row>
    <row r="89" spans="1:22" ht="225" x14ac:dyDescent="0.25">
      <c r="A89" s="8">
        <v>56</v>
      </c>
      <c r="B89" s="14" t="s">
        <v>209</v>
      </c>
      <c r="C89" s="17">
        <f t="shared" si="17"/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ht="240" x14ac:dyDescent="0.25">
      <c r="A90" s="8">
        <v>57</v>
      </c>
      <c r="B90" s="14" t="s">
        <v>210</v>
      </c>
      <c r="C90" s="17">
        <f t="shared" si="17"/>
        <v>1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1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</row>
    <row r="91" spans="1:22" ht="60" x14ac:dyDescent="0.25">
      <c r="A91" s="8">
        <v>58</v>
      </c>
      <c r="B91" s="14" t="s">
        <v>219</v>
      </c>
      <c r="C91" s="17">
        <f t="shared" si="17"/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</row>
    <row r="92" spans="1:22" ht="180" x14ac:dyDescent="0.25">
      <c r="A92" s="8">
        <v>59</v>
      </c>
      <c r="B92" s="14" t="s">
        <v>211</v>
      </c>
      <c r="C92" s="17">
        <f t="shared" si="17"/>
        <v>7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1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6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</row>
    <row r="93" spans="1:22" ht="45" x14ac:dyDescent="0.25">
      <c r="A93" s="8">
        <v>60</v>
      </c>
      <c r="B93" s="14" t="s">
        <v>67</v>
      </c>
      <c r="C93" s="17">
        <f t="shared" si="16"/>
        <v>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6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</row>
    <row r="94" spans="1:22" x14ac:dyDescent="0.25">
      <c r="A94" s="8">
        <v>61</v>
      </c>
      <c r="B94" s="14" t="s">
        <v>132</v>
      </c>
      <c r="C94" s="17">
        <f t="shared" si="16"/>
        <v>6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5</v>
      </c>
      <c r="L94" s="17">
        <v>0</v>
      </c>
      <c r="M94" s="17">
        <v>0</v>
      </c>
      <c r="N94" s="17">
        <v>0</v>
      </c>
      <c r="O94" s="17">
        <v>0</v>
      </c>
      <c r="P94" s="17">
        <v>1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</row>
    <row r="95" spans="1:22" ht="30" x14ac:dyDescent="0.25">
      <c r="A95" s="8">
        <v>62</v>
      </c>
      <c r="B95" s="14" t="s">
        <v>137</v>
      </c>
      <c r="C95" s="17">
        <f t="shared" si="16"/>
        <v>566</v>
      </c>
      <c r="D95" s="17">
        <v>150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22</v>
      </c>
      <c r="K95" s="17">
        <v>24</v>
      </c>
      <c r="L95" s="17">
        <v>0</v>
      </c>
      <c r="M95" s="17">
        <v>3</v>
      </c>
      <c r="N95" s="17">
        <v>0</v>
      </c>
      <c r="O95" s="17">
        <v>0</v>
      </c>
      <c r="P95" s="17">
        <v>353</v>
      </c>
      <c r="Q95" s="17">
        <v>1</v>
      </c>
      <c r="R95" s="17">
        <v>8</v>
      </c>
      <c r="S95" s="17">
        <v>1</v>
      </c>
      <c r="T95" s="17"/>
      <c r="U95" s="17">
        <v>0</v>
      </c>
      <c r="V95" s="17">
        <v>4</v>
      </c>
    </row>
    <row r="96" spans="1:22" ht="45" x14ac:dyDescent="0.25">
      <c r="A96" s="8">
        <v>63</v>
      </c>
      <c r="B96" s="14" t="s">
        <v>212</v>
      </c>
      <c r="C96" s="17">
        <f t="shared" si="16"/>
        <v>42</v>
      </c>
      <c r="D96" s="17">
        <v>17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3</v>
      </c>
      <c r="K96" s="17">
        <v>10</v>
      </c>
      <c r="L96" s="17">
        <v>0</v>
      </c>
      <c r="M96" s="17">
        <v>1</v>
      </c>
      <c r="N96" s="17">
        <v>0</v>
      </c>
      <c r="O96" s="17">
        <v>0</v>
      </c>
      <c r="P96" s="17">
        <v>10</v>
      </c>
      <c r="Q96" s="17">
        <v>0</v>
      </c>
      <c r="R96" s="17">
        <v>1</v>
      </c>
      <c r="S96" s="17">
        <v>0</v>
      </c>
      <c r="T96" s="17">
        <v>0</v>
      </c>
      <c r="U96" s="17">
        <v>0</v>
      </c>
      <c r="V96" s="17">
        <v>0</v>
      </c>
    </row>
    <row r="97" spans="1:22" x14ac:dyDescent="0.25">
      <c r="A97" s="8">
        <v>64</v>
      </c>
      <c r="B97" s="14" t="s">
        <v>138</v>
      </c>
      <c r="C97" s="17">
        <f t="shared" si="16"/>
        <v>48</v>
      </c>
      <c r="D97" s="17">
        <v>10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4</v>
      </c>
      <c r="K97" s="17">
        <v>21</v>
      </c>
      <c r="L97" s="17">
        <v>1</v>
      </c>
      <c r="M97" s="17">
        <v>2</v>
      </c>
      <c r="N97" s="17">
        <v>2</v>
      </c>
      <c r="O97" s="17">
        <v>0</v>
      </c>
      <c r="P97" s="17">
        <v>7</v>
      </c>
      <c r="Q97" s="17">
        <v>1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</row>
    <row r="98" spans="1:22" ht="45" x14ac:dyDescent="0.25">
      <c r="A98" s="8">
        <v>65</v>
      </c>
      <c r="B98" s="14" t="s">
        <v>213</v>
      </c>
      <c r="C98" s="17">
        <f t="shared" si="16"/>
        <v>4</v>
      </c>
      <c r="D98" s="17">
        <v>2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1</v>
      </c>
      <c r="K98" s="17">
        <v>0</v>
      </c>
      <c r="L98" s="17">
        <v>0</v>
      </c>
      <c r="M98" s="17">
        <v>1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</row>
    <row r="99" spans="1:22" ht="30" x14ac:dyDescent="0.25">
      <c r="A99" s="8">
        <v>66</v>
      </c>
      <c r="B99" s="14" t="s">
        <v>214</v>
      </c>
      <c r="C99" s="17">
        <f t="shared" si="16"/>
        <v>36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3</v>
      </c>
      <c r="K99" s="17">
        <v>20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1</v>
      </c>
      <c r="R99" s="17">
        <v>12</v>
      </c>
      <c r="S99" s="17">
        <v>0</v>
      </c>
      <c r="T99" s="17">
        <v>0</v>
      </c>
      <c r="U99" s="17">
        <v>0</v>
      </c>
      <c r="V99" s="17">
        <v>0</v>
      </c>
    </row>
    <row r="100" spans="1:22" x14ac:dyDescent="0.25">
      <c r="A100" s="8">
        <v>67</v>
      </c>
      <c r="B100" s="14" t="s">
        <v>215</v>
      </c>
      <c r="C100" s="17">
        <f t="shared" si="16"/>
        <v>7</v>
      </c>
      <c r="D100" s="17">
        <v>1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3</v>
      </c>
      <c r="K100" s="17">
        <v>2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1</v>
      </c>
      <c r="S100" s="17">
        <v>0</v>
      </c>
      <c r="T100" s="17">
        <v>0</v>
      </c>
      <c r="U100" s="17">
        <v>0</v>
      </c>
      <c r="V100" s="17">
        <v>0</v>
      </c>
    </row>
    <row r="101" spans="1:22" ht="60" x14ac:dyDescent="0.25">
      <c r="A101" s="8">
        <v>68</v>
      </c>
      <c r="B101" s="14" t="s">
        <v>216</v>
      </c>
      <c r="C101" s="17">
        <f t="shared" si="16"/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</row>
    <row r="102" spans="1:22" ht="75" x14ac:dyDescent="0.25">
      <c r="A102" s="8">
        <v>69</v>
      </c>
      <c r="B102" s="14" t="s">
        <v>217</v>
      </c>
      <c r="C102" s="17">
        <f t="shared" si="16"/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</row>
    <row r="103" spans="1:22" ht="75" x14ac:dyDescent="0.25">
      <c r="A103" s="8">
        <v>70</v>
      </c>
      <c r="B103" s="14" t="s">
        <v>218</v>
      </c>
      <c r="C103" s="17">
        <f t="shared" si="16"/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</row>
    <row r="104" spans="1:22" s="15" customFormat="1" x14ac:dyDescent="0.25">
      <c r="A104" s="91">
        <v>33</v>
      </c>
      <c r="B104" s="67" t="s">
        <v>27</v>
      </c>
      <c r="C104" s="89">
        <f t="shared" ref="C104:V104" si="19">SUM(C71:C103)</f>
        <v>2918</v>
      </c>
      <c r="D104" s="89">
        <f t="shared" si="19"/>
        <v>658</v>
      </c>
      <c r="E104" s="89">
        <f t="shared" si="19"/>
        <v>6</v>
      </c>
      <c r="F104" s="89">
        <f t="shared" si="19"/>
        <v>38</v>
      </c>
      <c r="G104" s="89">
        <f t="shared" si="19"/>
        <v>3</v>
      </c>
      <c r="H104" s="89">
        <f t="shared" si="19"/>
        <v>0</v>
      </c>
      <c r="I104" s="89">
        <f t="shared" si="19"/>
        <v>0</v>
      </c>
      <c r="J104" s="89">
        <f t="shared" si="19"/>
        <v>157</v>
      </c>
      <c r="K104" s="89">
        <f t="shared" si="19"/>
        <v>596</v>
      </c>
      <c r="L104" s="89">
        <f t="shared" si="19"/>
        <v>10</v>
      </c>
      <c r="M104" s="89">
        <f t="shared" si="19"/>
        <v>32</v>
      </c>
      <c r="N104" s="89">
        <f t="shared" si="19"/>
        <v>8</v>
      </c>
      <c r="O104" s="89">
        <f t="shared" si="19"/>
        <v>7</v>
      </c>
      <c r="P104" s="89">
        <f t="shared" si="19"/>
        <v>999</v>
      </c>
      <c r="Q104" s="89">
        <f t="shared" si="19"/>
        <v>75</v>
      </c>
      <c r="R104" s="89">
        <f t="shared" si="19"/>
        <v>290</v>
      </c>
      <c r="S104" s="89">
        <f t="shared" si="19"/>
        <v>4</v>
      </c>
      <c r="T104" s="89">
        <f t="shared" si="19"/>
        <v>0</v>
      </c>
      <c r="U104" s="89">
        <f t="shared" si="19"/>
        <v>1</v>
      </c>
      <c r="V104" s="89">
        <f t="shared" si="19"/>
        <v>34</v>
      </c>
    </row>
    <row r="105" spans="1:22" x14ac:dyDescent="0.25">
      <c r="A105" s="8"/>
      <c r="B105" s="116" t="s">
        <v>70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</row>
    <row r="106" spans="1:22" x14ac:dyDescent="0.25">
      <c r="A106" s="8">
        <v>71</v>
      </c>
      <c r="B106" s="21" t="s">
        <v>139</v>
      </c>
      <c r="C106" s="17">
        <f t="shared" ref="C106:C112" si="20">SUM(D106:V106)</f>
        <v>21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4</v>
      </c>
      <c r="M106" s="17">
        <v>0</v>
      </c>
      <c r="N106" s="17">
        <v>0</v>
      </c>
      <c r="O106" s="17">
        <v>0</v>
      </c>
      <c r="P106" s="17">
        <v>1</v>
      </c>
      <c r="Q106" s="17">
        <v>15</v>
      </c>
      <c r="R106" s="17">
        <v>1</v>
      </c>
      <c r="S106" s="17">
        <v>0</v>
      </c>
      <c r="T106" s="17">
        <v>0</v>
      </c>
      <c r="U106" s="17">
        <v>0</v>
      </c>
      <c r="V106" s="17">
        <v>0</v>
      </c>
    </row>
    <row r="107" spans="1:22" ht="30" x14ac:dyDescent="0.25">
      <c r="A107" s="8">
        <v>72</v>
      </c>
      <c r="B107" s="21" t="s">
        <v>140</v>
      </c>
      <c r="C107" s="17">
        <f t="shared" si="20"/>
        <v>8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2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6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</row>
    <row r="108" spans="1:22" ht="45" x14ac:dyDescent="0.25">
      <c r="A108" s="8">
        <v>73</v>
      </c>
      <c r="B108" s="21" t="s">
        <v>76</v>
      </c>
      <c r="C108" s="17">
        <f t="shared" si="20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</row>
    <row r="109" spans="1:22" x14ac:dyDescent="0.25">
      <c r="A109" s="8">
        <v>74</v>
      </c>
      <c r="B109" s="21" t="s">
        <v>75</v>
      </c>
      <c r="C109" s="17">
        <f t="shared" si="20"/>
        <v>97</v>
      </c>
      <c r="D109" s="17">
        <v>1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4</v>
      </c>
      <c r="K109" s="17">
        <v>13</v>
      </c>
      <c r="L109" s="17">
        <v>26</v>
      </c>
      <c r="M109" s="17">
        <v>2</v>
      </c>
      <c r="N109" s="17">
        <v>0</v>
      </c>
      <c r="O109" s="17">
        <v>0</v>
      </c>
      <c r="P109" s="17">
        <v>47</v>
      </c>
      <c r="Q109" s="17">
        <v>0</v>
      </c>
      <c r="R109" s="17">
        <v>1</v>
      </c>
      <c r="S109" s="17">
        <v>1</v>
      </c>
      <c r="T109" s="17">
        <v>0</v>
      </c>
      <c r="U109" s="17">
        <v>0</v>
      </c>
      <c r="V109" s="17">
        <v>2</v>
      </c>
    </row>
    <row r="110" spans="1:22" ht="75" x14ac:dyDescent="0.25">
      <c r="A110" s="8">
        <v>75</v>
      </c>
      <c r="B110" s="21" t="s">
        <v>74</v>
      </c>
      <c r="C110" s="17">
        <f t="shared" si="20"/>
        <v>8</v>
      </c>
      <c r="D110" s="17">
        <v>1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1</v>
      </c>
      <c r="K110" s="17">
        <v>5</v>
      </c>
      <c r="L110" s="17">
        <v>1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</row>
    <row r="111" spans="1:22" ht="75" x14ac:dyDescent="0.25">
      <c r="A111" s="8">
        <v>76</v>
      </c>
      <c r="B111" s="21" t="s">
        <v>73</v>
      </c>
      <c r="C111" s="17">
        <f t="shared" si="20"/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</row>
    <row r="112" spans="1:22" ht="90" x14ac:dyDescent="0.25">
      <c r="A112" s="8">
        <v>77</v>
      </c>
      <c r="B112" s="21" t="s">
        <v>141</v>
      </c>
      <c r="C112" s="17">
        <f t="shared" si="20"/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</row>
    <row r="113" spans="1:22" s="15" customFormat="1" x14ac:dyDescent="0.25">
      <c r="A113" s="91">
        <v>7</v>
      </c>
      <c r="B113" s="51" t="s">
        <v>27</v>
      </c>
      <c r="C113" s="19">
        <f>SUM(C106:C112)</f>
        <v>134</v>
      </c>
      <c r="D113" s="19">
        <f>SUM(D106:D112)</f>
        <v>2</v>
      </c>
      <c r="E113" s="19">
        <f t="shared" ref="E113:V113" si="21">SUM(E106:E112)</f>
        <v>0</v>
      </c>
      <c r="F113" s="19">
        <f t="shared" si="21"/>
        <v>0</v>
      </c>
      <c r="G113" s="19">
        <f t="shared" si="21"/>
        <v>0</v>
      </c>
      <c r="H113" s="19">
        <f t="shared" si="21"/>
        <v>0</v>
      </c>
      <c r="I113" s="19">
        <f t="shared" si="21"/>
        <v>0</v>
      </c>
      <c r="J113" s="19">
        <f t="shared" si="21"/>
        <v>5</v>
      </c>
      <c r="K113" s="19">
        <f t="shared" si="21"/>
        <v>20</v>
      </c>
      <c r="L113" s="19">
        <f t="shared" si="21"/>
        <v>31</v>
      </c>
      <c r="M113" s="19">
        <f t="shared" si="21"/>
        <v>2</v>
      </c>
      <c r="N113" s="19">
        <f t="shared" si="21"/>
        <v>0</v>
      </c>
      <c r="O113" s="19">
        <f t="shared" si="21"/>
        <v>0</v>
      </c>
      <c r="P113" s="19">
        <f t="shared" si="21"/>
        <v>48</v>
      </c>
      <c r="Q113" s="19">
        <f t="shared" si="21"/>
        <v>21</v>
      </c>
      <c r="R113" s="19">
        <f t="shared" si="21"/>
        <v>2</v>
      </c>
      <c r="S113" s="19">
        <f t="shared" si="21"/>
        <v>1</v>
      </c>
      <c r="T113" s="19">
        <f t="shared" si="21"/>
        <v>0</v>
      </c>
      <c r="U113" s="19">
        <f t="shared" si="21"/>
        <v>0</v>
      </c>
      <c r="V113" s="19">
        <f t="shared" si="21"/>
        <v>2</v>
      </c>
    </row>
    <row r="114" spans="1:22" x14ac:dyDescent="0.25">
      <c r="A114" s="8"/>
      <c r="B114" s="116" t="s">
        <v>52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</row>
    <row r="115" spans="1:22" ht="60" x14ac:dyDescent="0.25">
      <c r="A115" s="8">
        <v>78</v>
      </c>
      <c r="B115" s="22" t="s">
        <v>53</v>
      </c>
      <c r="C115" s="17">
        <f>SUM(D115:V115)</f>
        <v>2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2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</row>
    <row r="116" spans="1:22" s="15" customFormat="1" x14ac:dyDescent="0.25">
      <c r="A116" s="91">
        <v>1</v>
      </c>
      <c r="B116" s="51" t="s">
        <v>27</v>
      </c>
      <c r="C116" s="19">
        <f t="shared" ref="C116" si="22">SUM(C115)</f>
        <v>2</v>
      </c>
      <c r="D116" s="19">
        <f t="shared" ref="D116:V116" si="23">SUM(D115)</f>
        <v>0</v>
      </c>
      <c r="E116" s="19">
        <f t="shared" si="23"/>
        <v>0</v>
      </c>
      <c r="F116" s="19">
        <f t="shared" si="23"/>
        <v>0</v>
      </c>
      <c r="G116" s="19">
        <f t="shared" si="23"/>
        <v>0</v>
      </c>
      <c r="H116" s="19">
        <f t="shared" si="23"/>
        <v>0</v>
      </c>
      <c r="I116" s="19">
        <f t="shared" si="23"/>
        <v>0</v>
      </c>
      <c r="J116" s="19">
        <f t="shared" si="23"/>
        <v>0</v>
      </c>
      <c r="K116" s="19">
        <f t="shared" si="23"/>
        <v>0</v>
      </c>
      <c r="L116" s="19">
        <f t="shared" si="23"/>
        <v>0</v>
      </c>
      <c r="M116" s="19">
        <f t="shared" si="23"/>
        <v>0</v>
      </c>
      <c r="N116" s="19">
        <f t="shared" si="23"/>
        <v>0</v>
      </c>
      <c r="O116" s="19">
        <f t="shared" si="23"/>
        <v>0</v>
      </c>
      <c r="P116" s="19">
        <f t="shared" si="23"/>
        <v>2</v>
      </c>
      <c r="Q116" s="19">
        <f t="shared" si="23"/>
        <v>0</v>
      </c>
      <c r="R116" s="19">
        <f t="shared" si="23"/>
        <v>0</v>
      </c>
      <c r="S116" s="19">
        <f t="shared" si="23"/>
        <v>0</v>
      </c>
      <c r="T116" s="19">
        <f t="shared" si="23"/>
        <v>0</v>
      </c>
      <c r="U116" s="19">
        <f t="shared" si="23"/>
        <v>0</v>
      </c>
      <c r="V116" s="19">
        <f t="shared" si="23"/>
        <v>0</v>
      </c>
    </row>
    <row r="117" spans="1:22" s="15" customFormat="1" x14ac:dyDescent="0.25">
      <c r="A117" s="114" t="s">
        <v>64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</row>
    <row r="118" spans="1:22" s="15" customFormat="1" ht="135" x14ac:dyDescent="0.25">
      <c r="A118" s="8">
        <v>79</v>
      </c>
      <c r="B118" s="22" t="s">
        <v>142</v>
      </c>
      <c r="C118" s="17">
        <f>SUM(D118:V118)</f>
        <v>37</v>
      </c>
      <c r="D118" s="17">
        <v>1</v>
      </c>
      <c r="E118" s="17">
        <v>0</v>
      </c>
      <c r="F118" s="17">
        <v>0</v>
      </c>
      <c r="G118" s="17">
        <v>0</v>
      </c>
      <c r="H118" s="17">
        <v>5</v>
      </c>
      <c r="I118" s="17">
        <v>0</v>
      </c>
      <c r="J118" s="17">
        <v>5</v>
      </c>
      <c r="K118" s="17">
        <v>13</v>
      </c>
      <c r="L118" s="17">
        <v>0</v>
      </c>
      <c r="M118" s="17">
        <v>0</v>
      </c>
      <c r="N118" s="17">
        <v>0</v>
      </c>
      <c r="O118" s="17">
        <v>0</v>
      </c>
      <c r="P118" s="17">
        <v>3</v>
      </c>
      <c r="Q118" s="17">
        <v>0</v>
      </c>
      <c r="R118" s="17">
        <v>0</v>
      </c>
      <c r="S118" s="17">
        <v>0</v>
      </c>
      <c r="T118" s="17">
        <v>0</v>
      </c>
      <c r="U118" s="17">
        <v>10</v>
      </c>
      <c r="V118" s="17">
        <v>0</v>
      </c>
    </row>
    <row r="119" spans="1:22" s="15" customFormat="1" ht="75" x14ac:dyDescent="0.25">
      <c r="A119" s="8">
        <v>80</v>
      </c>
      <c r="B119" s="22" t="s">
        <v>65</v>
      </c>
      <c r="C119" s="17">
        <f>SUM(D119:V119)</f>
        <v>27</v>
      </c>
      <c r="D119" s="17">
        <v>1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5</v>
      </c>
      <c r="K119" s="17">
        <v>11</v>
      </c>
      <c r="L119" s="17">
        <v>0</v>
      </c>
      <c r="M119" s="17">
        <v>0</v>
      </c>
      <c r="N119" s="17">
        <v>0</v>
      </c>
      <c r="O119" s="17">
        <v>0</v>
      </c>
      <c r="P119" s="17">
        <v>1</v>
      </c>
      <c r="Q119" s="17">
        <v>0</v>
      </c>
      <c r="R119" s="17">
        <v>0</v>
      </c>
      <c r="S119" s="17">
        <v>0</v>
      </c>
      <c r="T119" s="17">
        <v>0</v>
      </c>
      <c r="U119" s="17">
        <v>5</v>
      </c>
      <c r="V119" s="17">
        <v>4</v>
      </c>
    </row>
    <row r="120" spans="1:22" s="15" customFormat="1" x14ac:dyDescent="0.25">
      <c r="A120" s="91">
        <v>2</v>
      </c>
      <c r="B120" s="51" t="s">
        <v>27</v>
      </c>
      <c r="C120" s="19">
        <f>SUM(C118,C119)</f>
        <v>64</v>
      </c>
      <c r="D120" s="19">
        <f t="shared" ref="D120:V120" si="24">SUM(D118,D119)</f>
        <v>2</v>
      </c>
      <c r="E120" s="19">
        <f t="shared" si="24"/>
        <v>0</v>
      </c>
      <c r="F120" s="19">
        <f t="shared" si="24"/>
        <v>0</v>
      </c>
      <c r="G120" s="19">
        <f t="shared" si="24"/>
        <v>0</v>
      </c>
      <c r="H120" s="19">
        <f t="shared" si="24"/>
        <v>5</v>
      </c>
      <c r="I120" s="19">
        <f t="shared" si="24"/>
        <v>0</v>
      </c>
      <c r="J120" s="19">
        <f t="shared" si="24"/>
        <v>10</v>
      </c>
      <c r="K120" s="19">
        <f t="shared" si="24"/>
        <v>24</v>
      </c>
      <c r="L120" s="19">
        <f t="shared" si="24"/>
        <v>0</v>
      </c>
      <c r="M120" s="19">
        <f t="shared" si="24"/>
        <v>0</v>
      </c>
      <c r="N120" s="19">
        <f t="shared" si="24"/>
        <v>0</v>
      </c>
      <c r="O120" s="19">
        <f t="shared" si="24"/>
        <v>0</v>
      </c>
      <c r="P120" s="19">
        <f t="shared" si="24"/>
        <v>4</v>
      </c>
      <c r="Q120" s="19">
        <f t="shared" si="24"/>
        <v>0</v>
      </c>
      <c r="R120" s="19">
        <f t="shared" si="24"/>
        <v>0</v>
      </c>
      <c r="S120" s="19">
        <f t="shared" si="24"/>
        <v>0</v>
      </c>
      <c r="T120" s="19">
        <f t="shared" si="24"/>
        <v>0</v>
      </c>
      <c r="U120" s="19">
        <f t="shared" si="24"/>
        <v>15</v>
      </c>
      <c r="V120" s="19">
        <f t="shared" si="24"/>
        <v>4</v>
      </c>
    </row>
    <row r="121" spans="1:22" x14ac:dyDescent="0.25">
      <c r="A121" s="8"/>
      <c r="B121" s="116" t="s">
        <v>57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</row>
    <row r="122" spans="1:22" ht="30" x14ac:dyDescent="0.25">
      <c r="A122" s="8">
        <v>81</v>
      </c>
      <c r="B122" s="22" t="s">
        <v>143</v>
      </c>
      <c r="C122" s="30">
        <f>SUM(D122:V122)</f>
        <v>3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3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</row>
    <row r="123" spans="1:22" s="15" customFormat="1" x14ac:dyDescent="0.25">
      <c r="A123" s="91">
        <v>1</v>
      </c>
      <c r="B123" s="51" t="s">
        <v>27</v>
      </c>
      <c r="C123" s="19">
        <f>SUM(C122)</f>
        <v>3</v>
      </c>
      <c r="D123" s="19">
        <f t="shared" ref="D123:V123" si="25">SUM(D122)</f>
        <v>0</v>
      </c>
      <c r="E123" s="19">
        <f t="shared" si="25"/>
        <v>0</v>
      </c>
      <c r="F123" s="19">
        <f t="shared" si="25"/>
        <v>0</v>
      </c>
      <c r="G123" s="19">
        <f t="shared" si="25"/>
        <v>0</v>
      </c>
      <c r="H123" s="19">
        <f t="shared" si="25"/>
        <v>0</v>
      </c>
      <c r="I123" s="19">
        <f t="shared" si="25"/>
        <v>0</v>
      </c>
      <c r="J123" s="19">
        <f t="shared" si="25"/>
        <v>0</v>
      </c>
      <c r="K123" s="19">
        <f t="shared" si="25"/>
        <v>0</v>
      </c>
      <c r="L123" s="19">
        <f t="shared" si="25"/>
        <v>3</v>
      </c>
      <c r="M123" s="19">
        <f t="shared" si="25"/>
        <v>0</v>
      </c>
      <c r="N123" s="19">
        <f t="shared" si="25"/>
        <v>0</v>
      </c>
      <c r="O123" s="19">
        <f t="shared" si="25"/>
        <v>0</v>
      </c>
      <c r="P123" s="19">
        <f t="shared" si="25"/>
        <v>0</v>
      </c>
      <c r="Q123" s="19">
        <f t="shared" si="25"/>
        <v>0</v>
      </c>
      <c r="R123" s="19">
        <f t="shared" si="25"/>
        <v>0</v>
      </c>
      <c r="S123" s="19">
        <f t="shared" si="25"/>
        <v>0</v>
      </c>
      <c r="T123" s="19">
        <f t="shared" si="25"/>
        <v>0</v>
      </c>
      <c r="U123" s="19">
        <f t="shared" si="25"/>
        <v>0</v>
      </c>
      <c r="V123" s="19">
        <f t="shared" si="25"/>
        <v>0</v>
      </c>
    </row>
    <row r="124" spans="1:22" s="15" customFormat="1" x14ac:dyDescent="0.25">
      <c r="A124" s="91"/>
      <c r="B124" s="51" t="s">
        <v>30</v>
      </c>
      <c r="C124" s="19">
        <f>C123+C120+C116+C113+C104</f>
        <v>3121</v>
      </c>
      <c r="D124" s="19">
        <f>D123+D120+D116+D113+D104</f>
        <v>662</v>
      </c>
      <c r="E124" s="19">
        <f>E123+E120+E116+E113+E104</f>
        <v>6</v>
      </c>
      <c r="F124" s="19">
        <f>F123+F120+F116+F113+F104</f>
        <v>38</v>
      </c>
      <c r="G124" s="19">
        <f t="shared" ref="G124:V124" si="26">G123+G120+G116+G113+G104</f>
        <v>3</v>
      </c>
      <c r="H124" s="19">
        <f t="shared" si="26"/>
        <v>5</v>
      </c>
      <c r="I124" s="19">
        <f t="shared" si="26"/>
        <v>0</v>
      </c>
      <c r="J124" s="19">
        <f t="shared" si="26"/>
        <v>172</v>
      </c>
      <c r="K124" s="19">
        <f t="shared" si="26"/>
        <v>640</v>
      </c>
      <c r="L124" s="19">
        <f t="shared" si="26"/>
        <v>44</v>
      </c>
      <c r="M124" s="19">
        <f t="shared" si="26"/>
        <v>34</v>
      </c>
      <c r="N124" s="19">
        <f t="shared" si="26"/>
        <v>8</v>
      </c>
      <c r="O124" s="19">
        <f t="shared" si="26"/>
        <v>7</v>
      </c>
      <c r="P124" s="19">
        <f t="shared" si="26"/>
        <v>1053</v>
      </c>
      <c r="Q124" s="19">
        <f t="shared" si="26"/>
        <v>96</v>
      </c>
      <c r="R124" s="19">
        <f t="shared" si="26"/>
        <v>292</v>
      </c>
      <c r="S124" s="19">
        <f t="shared" si="26"/>
        <v>5</v>
      </c>
      <c r="T124" s="19">
        <f t="shared" si="26"/>
        <v>0</v>
      </c>
      <c r="U124" s="19">
        <f t="shared" si="26"/>
        <v>16</v>
      </c>
      <c r="V124" s="19">
        <f t="shared" si="26"/>
        <v>40</v>
      </c>
    </row>
    <row r="125" spans="1:22" x14ac:dyDescent="0.25">
      <c r="A125" s="8"/>
      <c r="B125" s="114" t="s">
        <v>5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</row>
    <row r="126" spans="1:22" x14ac:dyDescent="0.25">
      <c r="A126" s="8"/>
      <c r="B126" s="116" t="s">
        <v>8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</row>
    <row r="127" spans="1:22" ht="51" x14ac:dyDescent="0.25">
      <c r="A127" s="8">
        <v>82</v>
      </c>
      <c r="B127" s="68" t="s">
        <v>144</v>
      </c>
      <c r="C127" s="34">
        <v>0</v>
      </c>
      <c r="D127" s="34">
        <v>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51" x14ac:dyDescent="0.25">
      <c r="A128" s="8">
        <v>83</v>
      </c>
      <c r="B128" s="68" t="s">
        <v>145</v>
      </c>
      <c r="C128" s="34">
        <v>0</v>
      </c>
      <c r="D128" s="34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27.75" customHeight="1" x14ac:dyDescent="0.25">
      <c r="A129" s="8">
        <v>84</v>
      </c>
      <c r="B129" s="68" t="s">
        <v>146</v>
      </c>
      <c r="C129" s="34">
        <v>0</v>
      </c>
      <c r="D129" s="34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8.25" x14ac:dyDescent="0.25">
      <c r="A130" s="8">
        <v>85</v>
      </c>
      <c r="B130" s="68" t="s">
        <v>147</v>
      </c>
      <c r="C130" s="34">
        <v>0</v>
      </c>
      <c r="D130" s="34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255" x14ac:dyDescent="0.25">
      <c r="A131" s="8">
        <v>86</v>
      </c>
      <c r="B131" s="68" t="s">
        <v>198</v>
      </c>
      <c r="C131" s="17">
        <f t="shared" ref="C131" si="27">SUM(D131:V131)</f>
        <v>2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2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</row>
    <row r="132" spans="1:22" s="15" customFormat="1" x14ac:dyDescent="0.25">
      <c r="A132" s="91">
        <v>5</v>
      </c>
      <c r="B132" s="51" t="s">
        <v>27</v>
      </c>
      <c r="C132" s="19">
        <f t="shared" ref="C132:V132" si="28">SUM(C127:C131)</f>
        <v>2</v>
      </c>
      <c r="D132" s="19">
        <f t="shared" si="28"/>
        <v>0</v>
      </c>
      <c r="E132" s="19">
        <f t="shared" si="28"/>
        <v>0</v>
      </c>
      <c r="F132" s="19">
        <f t="shared" si="28"/>
        <v>0</v>
      </c>
      <c r="G132" s="19">
        <f t="shared" si="28"/>
        <v>0</v>
      </c>
      <c r="H132" s="19">
        <f t="shared" si="28"/>
        <v>0</v>
      </c>
      <c r="I132" s="19">
        <f t="shared" si="28"/>
        <v>0</v>
      </c>
      <c r="J132" s="19">
        <f t="shared" si="28"/>
        <v>0</v>
      </c>
      <c r="K132" s="19">
        <f t="shared" si="28"/>
        <v>0</v>
      </c>
      <c r="L132" s="19">
        <f t="shared" si="28"/>
        <v>0</v>
      </c>
      <c r="M132" s="19">
        <f t="shared" si="28"/>
        <v>0</v>
      </c>
      <c r="N132" s="19">
        <f t="shared" si="28"/>
        <v>0</v>
      </c>
      <c r="O132" s="19">
        <f t="shared" si="28"/>
        <v>0</v>
      </c>
      <c r="P132" s="19">
        <f t="shared" si="28"/>
        <v>2</v>
      </c>
      <c r="Q132" s="19">
        <f t="shared" si="28"/>
        <v>0</v>
      </c>
      <c r="R132" s="19">
        <f t="shared" si="28"/>
        <v>0</v>
      </c>
      <c r="S132" s="19">
        <f t="shared" si="28"/>
        <v>0</v>
      </c>
      <c r="T132" s="19">
        <f t="shared" si="28"/>
        <v>0</v>
      </c>
      <c r="U132" s="19">
        <f t="shared" si="28"/>
        <v>0</v>
      </c>
      <c r="V132" s="19">
        <f t="shared" si="28"/>
        <v>0</v>
      </c>
    </row>
    <row r="133" spans="1:22" x14ac:dyDescent="0.25">
      <c r="A133" s="6"/>
      <c r="B133" s="116" t="s">
        <v>22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</row>
    <row r="134" spans="1:22" ht="30" x14ac:dyDescent="0.25">
      <c r="A134" s="8">
        <v>87</v>
      </c>
      <c r="B134" s="21" t="s">
        <v>148</v>
      </c>
      <c r="C134" s="17">
        <f>SUM(D134:V134)</f>
        <v>441</v>
      </c>
      <c r="D134" s="17">
        <v>58</v>
      </c>
      <c r="E134" s="17">
        <v>0</v>
      </c>
      <c r="F134" s="17">
        <v>18</v>
      </c>
      <c r="G134" s="17">
        <v>6</v>
      </c>
      <c r="H134" s="17">
        <v>1</v>
      </c>
      <c r="I134" s="17">
        <v>1</v>
      </c>
      <c r="J134" s="17">
        <v>20</v>
      </c>
      <c r="K134" s="17">
        <v>73</v>
      </c>
      <c r="L134" s="17">
        <v>33</v>
      </c>
      <c r="M134" s="17">
        <v>11</v>
      </c>
      <c r="N134" s="17">
        <v>3</v>
      </c>
      <c r="O134" s="17">
        <v>0</v>
      </c>
      <c r="P134" s="17">
        <v>114</v>
      </c>
      <c r="Q134" s="17">
        <v>16</v>
      </c>
      <c r="R134" s="17">
        <v>22</v>
      </c>
      <c r="S134" s="17">
        <v>34</v>
      </c>
      <c r="T134" s="17">
        <v>13</v>
      </c>
      <c r="U134" s="17">
        <v>9</v>
      </c>
      <c r="V134" s="17">
        <v>9</v>
      </c>
    </row>
    <row r="135" spans="1:22" ht="31.5" customHeight="1" x14ac:dyDescent="0.25">
      <c r="A135" s="8">
        <v>88</v>
      </c>
      <c r="B135" s="23" t="s">
        <v>149</v>
      </c>
      <c r="C135" s="17">
        <f t="shared" ref="C135:C144" si="29">SUM(D135:V135)</f>
        <v>445</v>
      </c>
      <c r="D135" s="17">
        <v>50</v>
      </c>
      <c r="E135" s="17">
        <v>0</v>
      </c>
      <c r="F135" s="17">
        <v>6</v>
      </c>
      <c r="G135" s="17">
        <v>1</v>
      </c>
      <c r="H135" s="17">
        <v>0</v>
      </c>
      <c r="I135" s="17">
        <v>0</v>
      </c>
      <c r="J135" s="17">
        <v>45</v>
      </c>
      <c r="K135" s="17">
        <v>101</v>
      </c>
      <c r="L135" s="17">
        <v>29</v>
      </c>
      <c r="M135" s="17">
        <v>8</v>
      </c>
      <c r="N135" s="17">
        <v>1</v>
      </c>
      <c r="O135" s="17">
        <v>0</v>
      </c>
      <c r="P135" s="17">
        <v>101</v>
      </c>
      <c r="Q135" s="17">
        <v>19</v>
      </c>
      <c r="R135" s="17">
        <v>30</v>
      </c>
      <c r="S135" s="17">
        <v>31</v>
      </c>
      <c r="T135" s="17">
        <v>2</v>
      </c>
      <c r="U135" s="17">
        <v>12</v>
      </c>
      <c r="V135" s="17">
        <v>9</v>
      </c>
    </row>
    <row r="136" spans="1:22" ht="31.5" customHeight="1" x14ac:dyDescent="0.25">
      <c r="A136" s="8">
        <v>89</v>
      </c>
      <c r="B136" s="23" t="s">
        <v>150</v>
      </c>
      <c r="C136" s="17">
        <f t="shared" si="29"/>
        <v>75</v>
      </c>
      <c r="D136" s="17">
        <v>1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1</v>
      </c>
      <c r="K136" s="17">
        <v>1</v>
      </c>
      <c r="L136" s="17">
        <v>3</v>
      </c>
      <c r="M136" s="17">
        <v>0</v>
      </c>
      <c r="N136" s="17">
        <v>0</v>
      </c>
      <c r="O136" s="17">
        <v>0</v>
      </c>
      <c r="P136" s="17">
        <v>15</v>
      </c>
      <c r="Q136" s="17">
        <v>1</v>
      </c>
      <c r="R136" s="17">
        <v>0</v>
      </c>
      <c r="S136" s="17">
        <v>8</v>
      </c>
      <c r="T136" s="17">
        <v>0</v>
      </c>
      <c r="U136" s="17">
        <v>2</v>
      </c>
      <c r="V136" s="17">
        <v>43</v>
      </c>
    </row>
    <row r="137" spans="1:22" ht="60" x14ac:dyDescent="0.25">
      <c r="A137" s="8">
        <v>90</v>
      </c>
      <c r="B137" s="21" t="s">
        <v>151</v>
      </c>
      <c r="C137" s="17">
        <f t="shared" si="29"/>
        <v>33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1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2</v>
      </c>
      <c r="R137" s="17">
        <v>3</v>
      </c>
      <c r="S137" s="17">
        <v>0</v>
      </c>
      <c r="T137" s="17">
        <v>0</v>
      </c>
      <c r="U137" s="17">
        <v>1</v>
      </c>
      <c r="V137" s="17">
        <v>26</v>
      </c>
    </row>
    <row r="138" spans="1:22" ht="90" x14ac:dyDescent="0.25">
      <c r="A138" s="8">
        <v>91</v>
      </c>
      <c r="B138" s="23" t="s">
        <v>152</v>
      </c>
      <c r="C138" s="17">
        <f t="shared" si="29"/>
        <v>1998</v>
      </c>
      <c r="D138" s="17">
        <v>94</v>
      </c>
      <c r="E138" s="17">
        <v>1</v>
      </c>
      <c r="F138" s="17">
        <v>15</v>
      </c>
      <c r="G138" s="17">
        <v>5</v>
      </c>
      <c r="H138" s="17">
        <v>0</v>
      </c>
      <c r="I138" s="17">
        <v>0</v>
      </c>
      <c r="J138" s="17">
        <v>131</v>
      </c>
      <c r="K138" s="17">
        <v>417</v>
      </c>
      <c r="L138" s="17">
        <v>195</v>
      </c>
      <c r="M138" s="17">
        <v>33</v>
      </c>
      <c r="N138" s="17">
        <v>0</v>
      </c>
      <c r="O138" s="17">
        <v>0</v>
      </c>
      <c r="P138" s="17">
        <v>709</v>
      </c>
      <c r="Q138" s="17">
        <v>50</v>
      </c>
      <c r="R138" s="17">
        <v>202</v>
      </c>
      <c r="S138" s="17">
        <v>79</v>
      </c>
      <c r="T138" s="17">
        <v>21</v>
      </c>
      <c r="U138" s="17">
        <v>46</v>
      </c>
      <c r="V138" s="17">
        <v>0</v>
      </c>
    </row>
    <row r="139" spans="1:22" ht="60.75" customHeight="1" x14ac:dyDescent="0.25">
      <c r="A139" s="8">
        <v>92</v>
      </c>
      <c r="B139" s="23" t="s">
        <v>41</v>
      </c>
      <c r="C139" s="17">
        <f t="shared" si="29"/>
        <v>998</v>
      </c>
      <c r="D139" s="17">
        <v>68</v>
      </c>
      <c r="E139" s="17">
        <v>8</v>
      </c>
      <c r="F139" s="17">
        <v>40</v>
      </c>
      <c r="G139" s="17">
        <v>8</v>
      </c>
      <c r="H139" s="17">
        <v>27</v>
      </c>
      <c r="I139" s="17">
        <v>6</v>
      </c>
      <c r="J139" s="17">
        <v>42</v>
      </c>
      <c r="K139" s="17">
        <v>203</v>
      </c>
      <c r="L139" s="17">
        <v>114</v>
      </c>
      <c r="M139" s="17">
        <v>55</v>
      </c>
      <c r="N139" s="17">
        <v>13</v>
      </c>
      <c r="O139" s="17">
        <v>3</v>
      </c>
      <c r="P139" s="17">
        <v>187</v>
      </c>
      <c r="Q139" s="17">
        <v>57</v>
      </c>
      <c r="R139" s="17">
        <v>24</v>
      </c>
      <c r="S139" s="17">
        <v>85</v>
      </c>
      <c r="T139" s="17">
        <v>20</v>
      </c>
      <c r="U139" s="17">
        <v>38</v>
      </c>
      <c r="V139" s="17">
        <v>0</v>
      </c>
    </row>
    <row r="140" spans="1:22" ht="33" customHeight="1" x14ac:dyDescent="0.25">
      <c r="A140" s="8">
        <v>93</v>
      </c>
      <c r="B140" s="23" t="s">
        <v>153</v>
      </c>
      <c r="C140" s="17">
        <f t="shared" si="29"/>
        <v>333</v>
      </c>
      <c r="D140" s="17">
        <v>20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16</v>
      </c>
      <c r="K140" s="17">
        <v>82</v>
      </c>
      <c r="L140" s="17">
        <v>29</v>
      </c>
      <c r="M140" s="17">
        <v>7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95</v>
      </c>
      <c r="T140" s="17">
        <v>18</v>
      </c>
      <c r="U140" s="17">
        <v>26</v>
      </c>
      <c r="V140" s="17">
        <v>40</v>
      </c>
    </row>
    <row r="141" spans="1:22" ht="30" x14ac:dyDescent="0.25">
      <c r="A141" s="8">
        <v>94</v>
      </c>
      <c r="B141" s="21" t="s">
        <v>154</v>
      </c>
      <c r="C141" s="17">
        <f t="shared" si="29"/>
        <v>489</v>
      </c>
      <c r="D141" s="17">
        <v>6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5</v>
      </c>
      <c r="K141" s="17">
        <v>12</v>
      </c>
      <c r="L141" s="17">
        <v>7</v>
      </c>
      <c r="M141" s="17">
        <v>17</v>
      </c>
      <c r="N141" s="17">
        <v>0</v>
      </c>
      <c r="O141" s="17">
        <v>0</v>
      </c>
      <c r="P141" s="17">
        <v>247</v>
      </c>
      <c r="Q141" s="17">
        <v>104</v>
      </c>
      <c r="R141" s="17">
        <v>2</v>
      </c>
      <c r="S141" s="17">
        <v>3</v>
      </c>
      <c r="T141" s="17">
        <v>7</v>
      </c>
      <c r="U141" s="17">
        <v>25</v>
      </c>
      <c r="V141" s="17">
        <v>54</v>
      </c>
    </row>
    <row r="142" spans="1:22" ht="120" x14ac:dyDescent="0.25">
      <c r="A142" s="8">
        <v>95</v>
      </c>
      <c r="B142" s="21" t="s">
        <v>155</v>
      </c>
      <c r="C142" s="17">
        <f t="shared" si="29"/>
        <v>107</v>
      </c>
      <c r="D142" s="17">
        <v>0</v>
      </c>
      <c r="E142" s="17">
        <v>7</v>
      </c>
      <c r="F142" s="17">
        <v>3</v>
      </c>
      <c r="G142" s="17">
        <v>0</v>
      </c>
      <c r="H142" s="17">
        <v>1</v>
      </c>
      <c r="I142" s="17">
        <v>2</v>
      </c>
      <c r="J142" s="17">
        <v>1</v>
      </c>
      <c r="K142" s="17">
        <v>6</v>
      </c>
      <c r="L142" s="17">
        <v>9</v>
      </c>
      <c r="M142" s="17">
        <v>19</v>
      </c>
      <c r="N142" s="17">
        <v>0</v>
      </c>
      <c r="O142" s="17">
        <v>0</v>
      </c>
      <c r="P142" s="17">
        <v>28</v>
      </c>
      <c r="Q142" s="17">
        <v>3</v>
      </c>
      <c r="R142" s="17">
        <v>4</v>
      </c>
      <c r="S142" s="17">
        <v>2</v>
      </c>
      <c r="T142" s="17">
        <v>5</v>
      </c>
      <c r="U142" s="17">
        <v>12</v>
      </c>
      <c r="V142" s="17">
        <v>5</v>
      </c>
    </row>
    <row r="143" spans="1:22" ht="45" x14ac:dyDescent="0.25">
      <c r="A143" s="8">
        <v>96</v>
      </c>
      <c r="B143" s="21" t="s">
        <v>156</v>
      </c>
      <c r="C143" s="17">
        <f t="shared" si="29"/>
        <v>9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1</v>
      </c>
      <c r="L143" s="17">
        <v>0</v>
      </c>
      <c r="M143" s="17">
        <v>1</v>
      </c>
      <c r="N143" s="17">
        <v>0</v>
      </c>
      <c r="O143" s="17">
        <v>0</v>
      </c>
      <c r="P143" s="17">
        <v>6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1</v>
      </c>
    </row>
    <row r="144" spans="1:22" ht="30" x14ac:dyDescent="0.25">
      <c r="A144" s="8">
        <v>97</v>
      </c>
      <c r="B144" s="21" t="s">
        <v>50</v>
      </c>
      <c r="C144" s="17">
        <f t="shared" si="29"/>
        <v>203</v>
      </c>
      <c r="D144" s="17">
        <v>4</v>
      </c>
      <c r="E144" s="17">
        <v>2</v>
      </c>
      <c r="F144" s="17">
        <v>11</v>
      </c>
      <c r="G144" s="17">
        <v>2</v>
      </c>
      <c r="H144" s="17">
        <v>0</v>
      </c>
      <c r="I144" s="17">
        <v>0</v>
      </c>
      <c r="J144" s="17">
        <v>1</v>
      </c>
      <c r="K144" s="17">
        <v>3</v>
      </c>
      <c r="L144" s="17">
        <v>9</v>
      </c>
      <c r="M144" s="17">
        <v>29</v>
      </c>
      <c r="N144" s="17">
        <v>2</v>
      </c>
      <c r="O144" s="17">
        <v>0</v>
      </c>
      <c r="P144" s="17">
        <v>15</v>
      </c>
      <c r="Q144" s="17">
        <v>1</v>
      </c>
      <c r="R144" s="17">
        <v>4</v>
      </c>
      <c r="S144" s="17">
        <v>7</v>
      </c>
      <c r="T144" s="17">
        <v>18</v>
      </c>
      <c r="U144" s="17">
        <v>46</v>
      </c>
      <c r="V144" s="17">
        <v>49</v>
      </c>
    </row>
    <row r="145" spans="1:22" s="15" customFormat="1" x14ac:dyDescent="0.25">
      <c r="A145" s="91">
        <v>11</v>
      </c>
      <c r="B145" s="51" t="s">
        <v>27</v>
      </c>
      <c r="C145" s="19">
        <f t="shared" ref="C145:V145" si="30">SUM(C134:C144)</f>
        <v>5131</v>
      </c>
      <c r="D145" s="19">
        <f>SUM(D134:D144)</f>
        <v>301</v>
      </c>
      <c r="E145" s="19">
        <f t="shared" si="30"/>
        <v>18</v>
      </c>
      <c r="F145" s="19">
        <f>SUM(F134:F144)</f>
        <v>93</v>
      </c>
      <c r="G145" s="19">
        <f t="shared" si="30"/>
        <v>22</v>
      </c>
      <c r="H145" s="19">
        <f t="shared" si="30"/>
        <v>29</v>
      </c>
      <c r="I145" s="19">
        <f t="shared" si="30"/>
        <v>9</v>
      </c>
      <c r="J145" s="19">
        <f t="shared" si="30"/>
        <v>262</v>
      </c>
      <c r="K145" s="19">
        <f t="shared" si="30"/>
        <v>900</v>
      </c>
      <c r="L145" s="19">
        <f t="shared" si="30"/>
        <v>428</v>
      </c>
      <c r="M145" s="19">
        <f t="shared" si="30"/>
        <v>180</v>
      </c>
      <c r="N145" s="19">
        <f t="shared" si="30"/>
        <v>19</v>
      </c>
      <c r="O145" s="19">
        <f t="shared" si="30"/>
        <v>3</v>
      </c>
      <c r="P145" s="19">
        <f t="shared" si="30"/>
        <v>1422</v>
      </c>
      <c r="Q145" s="19">
        <f t="shared" si="30"/>
        <v>253</v>
      </c>
      <c r="R145" s="19">
        <f t="shared" si="30"/>
        <v>291</v>
      </c>
      <c r="S145" s="19">
        <f t="shared" si="30"/>
        <v>344</v>
      </c>
      <c r="T145" s="19">
        <f t="shared" si="30"/>
        <v>104</v>
      </c>
      <c r="U145" s="19">
        <f t="shared" si="30"/>
        <v>217</v>
      </c>
      <c r="V145" s="19">
        <f t="shared" si="30"/>
        <v>236</v>
      </c>
    </row>
    <row r="146" spans="1:22" s="15" customFormat="1" x14ac:dyDescent="0.25">
      <c r="A146" s="91"/>
      <c r="B146" s="51" t="s">
        <v>31</v>
      </c>
      <c r="C146" s="19">
        <f>C145+C132</f>
        <v>5133</v>
      </c>
      <c r="D146" s="19">
        <f t="shared" ref="D146:V146" si="31">D145+D132</f>
        <v>301</v>
      </c>
      <c r="E146" s="19">
        <f t="shared" si="31"/>
        <v>18</v>
      </c>
      <c r="F146" s="19">
        <f>F145+F132</f>
        <v>93</v>
      </c>
      <c r="G146" s="19">
        <f t="shared" si="31"/>
        <v>22</v>
      </c>
      <c r="H146" s="19">
        <f t="shared" si="31"/>
        <v>29</v>
      </c>
      <c r="I146" s="19">
        <f t="shared" si="31"/>
        <v>9</v>
      </c>
      <c r="J146" s="19">
        <f t="shared" si="31"/>
        <v>262</v>
      </c>
      <c r="K146" s="19">
        <f t="shared" si="31"/>
        <v>900</v>
      </c>
      <c r="L146" s="19">
        <f t="shared" si="31"/>
        <v>428</v>
      </c>
      <c r="M146" s="19">
        <f t="shared" si="31"/>
        <v>180</v>
      </c>
      <c r="N146" s="19">
        <f t="shared" si="31"/>
        <v>19</v>
      </c>
      <c r="O146" s="19">
        <f t="shared" si="31"/>
        <v>3</v>
      </c>
      <c r="P146" s="19">
        <f t="shared" si="31"/>
        <v>1424</v>
      </c>
      <c r="Q146" s="19">
        <f t="shared" si="31"/>
        <v>253</v>
      </c>
      <c r="R146" s="19">
        <f t="shared" si="31"/>
        <v>291</v>
      </c>
      <c r="S146" s="19">
        <f t="shared" si="31"/>
        <v>344</v>
      </c>
      <c r="T146" s="19">
        <f t="shared" si="31"/>
        <v>104</v>
      </c>
      <c r="U146" s="19">
        <f t="shared" si="31"/>
        <v>217</v>
      </c>
      <c r="V146" s="19">
        <f t="shared" si="31"/>
        <v>236</v>
      </c>
    </row>
    <row r="147" spans="1:22" x14ac:dyDescent="0.25">
      <c r="A147" s="8"/>
      <c r="B147" s="114" t="s">
        <v>6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</row>
    <row r="148" spans="1:22" x14ac:dyDescent="0.25">
      <c r="A148" s="8"/>
      <c r="B148" s="114" t="s">
        <v>26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</row>
    <row r="149" spans="1:22" ht="28.5" customHeight="1" x14ac:dyDescent="0.25">
      <c r="A149" s="8"/>
      <c r="B149" s="22" t="s">
        <v>43</v>
      </c>
      <c r="C149" s="17">
        <f t="shared" ref="C149:C184" si="32">SUM(D149:V149)</f>
        <v>0</v>
      </c>
      <c r="D149" s="17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x14ac:dyDescent="0.25">
      <c r="A150" s="8"/>
      <c r="B150" s="22" t="s">
        <v>157</v>
      </c>
      <c r="C150" s="17">
        <f t="shared" si="32"/>
        <v>0</v>
      </c>
      <c r="D150" s="17">
        <v>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3.5" customHeight="1" x14ac:dyDescent="0.25">
      <c r="A151" s="8"/>
      <c r="B151" s="22" t="s">
        <v>67</v>
      </c>
      <c r="C151" s="17">
        <f t="shared" si="32"/>
        <v>0</v>
      </c>
      <c r="D151" s="17">
        <v>0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63" customHeight="1" x14ac:dyDescent="0.25">
      <c r="A152" s="8"/>
      <c r="B152" s="22" t="s">
        <v>40</v>
      </c>
      <c r="C152" s="17">
        <f t="shared" si="32"/>
        <v>0</v>
      </c>
      <c r="D152" s="17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x14ac:dyDescent="0.25">
      <c r="A153" s="8"/>
      <c r="B153" s="22" t="s">
        <v>133</v>
      </c>
      <c r="C153" s="17">
        <f t="shared" si="32"/>
        <v>0</v>
      </c>
      <c r="D153" s="17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8"/>
      <c r="B154" s="22" t="s">
        <v>137</v>
      </c>
      <c r="C154" s="17">
        <f t="shared" si="32"/>
        <v>0</v>
      </c>
      <c r="D154" s="17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x14ac:dyDescent="0.25">
      <c r="A155" s="8"/>
      <c r="B155" s="22" t="s">
        <v>132</v>
      </c>
      <c r="C155" s="17">
        <f t="shared" si="32"/>
        <v>0</v>
      </c>
      <c r="D155" s="17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/>
      <c r="B156" s="22" t="s">
        <v>20</v>
      </c>
      <c r="C156" s="17">
        <f t="shared" si="32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/>
      <c r="B157" s="22" t="s">
        <v>129</v>
      </c>
      <c r="C157" s="17">
        <f t="shared" si="32"/>
        <v>0</v>
      </c>
      <c r="D157" s="17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60" x14ac:dyDescent="0.25">
      <c r="A158" s="8"/>
      <c r="B158" s="22" t="s">
        <v>11</v>
      </c>
      <c r="C158" s="17">
        <f t="shared" si="32"/>
        <v>0</v>
      </c>
      <c r="D158" s="17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89.25" customHeight="1" x14ac:dyDescent="0.25">
      <c r="A159" s="8"/>
      <c r="B159" s="22" t="s">
        <v>158</v>
      </c>
      <c r="C159" s="17">
        <f t="shared" si="32"/>
        <v>0</v>
      </c>
      <c r="D159" s="17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30" x14ac:dyDescent="0.25">
      <c r="A160" s="8"/>
      <c r="B160" s="22" t="s">
        <v>131</v>
      </c>
      <c r="C160" s="17">
        <f t="shared" si="32"/>
        <v>0</v>
      </c>
      <c r="D160" s="17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45" x14ac:dyDescent="0.25">
      <c r="A161" s="8"/>
      <c r="B161" s="22" t="s">
        <v>159</v>
      </c>
      <c r="C161" s="17">
        <f t="shared" si="32"/>
        <v>0</v>
      </c>
      <c r="D161" s="17"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60" x14ac:dyDescent="0.25">
      <c r="A162" s="8"/>
      <c r="B162" s="22" t="s">
        <v>127</v>
      </c>
      <c r="C162" s="17">
        <f t="shared" si="32"/>
        <v>0</v>
      </c>
      <c r="D162" s="17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60" x14ac:dyDescent="0.25">
      <c r="A163" s="8"/>
      <c r="B163" s="22" t="s">
        <v>10</v>
      </c>
      <c r="C163" s="17">
        <f t="shared" si="32"/>
        <v>0</v>
      </c>
      <c r="D163" s="17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/>
      <c r="B164" s="22" t="s">
        <v>136</v>
      </c>
      <c r="C164" s="17">
        <f t="shared" si="32"/>
        <v>0</v>
      </c>
      <c r="D164" s="17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x14ac:dyDescent="0.25">
      <c r="A165" s="8"/>
      <c r="B165" s="22" t="s">
        <v>18</v>
      </c>
      <c r="C165" s="17">
        <f t="shared" si="32"/>
        <v>0</v>
      </c>
      <c r="D165" s="17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90" x14ac:dyDescent="0.25">
      <c r="A166" s="8"/>
      <c r="B166" s="22" t="s">
        <v>21</v>
      </c>
      <c r="C166" s="17">
        <f t="shared" si="32"/>
        <v>0</v>
      </c>
      <c r="D166" s="17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30" x14ac:dyDescent="0.25">
      <c r="A167" s="8"/>
      <c r="B167" s="22" t="s">
        <v>19</v>
      </c>
      <c r="C167" s="17">
        <f t="shared" si="32"/>
        <v>0</v>
      </c>
      <c r="D167" s="17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ht="60" x14ac:dyDescent="0.25">
      <c r="A168" s="8"/>
      <c r="B168" s="22" t="s">
        <v>66</v>
      </c>
      <c r="C168" s="17">
        <f t="shared" si="32"/>
        <v>0</v>
      </c>
      <c r="D168" s="17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45" x14ac:dyDescent="0.25">
      <c r="A169" s="8"/>
      <c r="B169" s="22" t="s">
        <v>36</v>
      </c>
      <c r="C169" s="17">
        <f t="shared" si="32"/>
        <v>0</v>
      </c>
      <c r="D169" s="17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x14ac:dyDescent="0.25">
      <c r="A170" s="8"/>
      <c r="B170" s="22" t="s">
        <v>138</v>
      </c>
      <c r="C170" s="17">
        <f t="shared" si="32"/>
        <v>0</v>
      </c>
      <c r="D170" s="17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x14ac:dyDescent="0.25">
      <c r="A171" s="8"/>
      <c r="B171" s="22" t="s">
        <v>15</v>
      </c>
      <c r="C171" s="17">
        <f t="shared" si="32"/>
        <v>0</v>
      </c>
      <c r="D171" s="17"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75" x14ac:dyDescent="0.25">
      <c r="A172" s="8">
        <v>98</v>
      </c>
      <c r="B172" s="22" t="s">
        <v>17</v>
      </c>
      <c r="C172" s="17">
        <f t="shared" si="32"/>
        <v>0</v>
      </c>
      <c r="D172" s="17">
        <v>0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104.25" customHeight="1" x14ac:dyDescent="0.25">
      <c r="A173" s="8">
        <v>99</v>
      </c>
      <c r="B173" s="14" t="s">
        <v>160</v>
      </c>
      <c r="C173" s="17">
        <f t="shared" si="32"/>
        <v>0</v>
      </c>
      <c r="D173" s="17">
        <v>0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45" x14ac:dyDescent="0.25">
      <c r="A174" s="8">
        <v>100</v>
      </c>
      <c r="B174" s="22" t="s">
        <v>16</v>
      </c>
      <c r="C174" s="17">
        <f t="shared" si="32"/>
        <v>43</v>
      </c>
      <c r="D174" s="17">
        <v>43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45" x14ac:dyDescent="0.25">
      <c r="A175" s="8">
        <v>101</v>
      </c>
      <c r="B175" s="22" t="s">
        <v>161</v>
      </c>
      <c r="C175" s="17">
        <f t="shared" si="32"/>
        <v>3</v>
      </c>
      <c r="D175" s="17">
        <v>3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30" x14ac:dyDescent="0.25">
      <c r="A176" s="8">
        <v>102</v>
      </c>
      <c r="B176" s="22" t="s">
        <v>162</v>
      </c>
      <c r="C176" s="17">
        <f t="shared" si="32"/>
        <v>0</v>
      </c>
      <c r="D176" s="17"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30" x14ac:dyDescent="0.25">
      <c r="A177" s="8">
        <v>103</v>
      </c>
      <c r="B177" s="22" t="s">
        <v>13</v>
      </c>
      <c r="C177" s="17">
        <f t="shared" si="32"/>
        <v>31</v>
      </c>
      <c r="D177" s="17">
        <v>31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30" x14ac:dyDescent="0.25">
      <c r="A178" s="8">
        <v>104</v>
      </c>
      <c r="B178" s="22" t="s">
        <v>163</v>
      </c>
      <c r="C178" s="17">
        <f t="shared" si="32"/>
        <v>5</v>
      </c>
      <c r="D178" s="17">
        <v>5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3" customHeight="1" x14ac:dyDescent="0.25">
      <c r="A179" s="8">
        <v>105</v>
      </c>
      <c r="B179" s="14" t="s">
        <v>164</v>
      </c>
      <c r="C179" s="17">
        <f t="shared" si="32"/>
        <v>0</v>
      </c>
      <c r="D179" s="17">
        <v>0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45" x14ac:dyDescent="0.25">
      <c r="A180" s="8">
        <v>106</v>
      </c>
      <c r="B180" s="22" t="s">
        <v>165</v>
      </c>
      <c r="C180" s="17">
        <f t="shared" si="32"/>
        <v>0</v>
      </c>
      <c r="D180" s="17">
        <v>0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45" x14ac:dyDescent="0.25">
      <c r="A181" s="8">
        <v>107</v>
      </c>
      <c r="B181" s="22" t="s">
        <v>12</v>
      </c>
      <c r="C181" s="17">
        <f t="shared" si="32"/>
        <v>0</v>
      </c>
      <c r="D181" s="17">
        <v>0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30" x14ac:dyDescent="0.25">
      <c r="A182" s="8">
        <v>108</v>
      </c>
      <c r="B182" s="22" t="s">
        <v>166</v>
      </c>
      <c r="C182" s="17">
        <f t="shared" si="32"/>
        <v>40</v>
      </c>
      <c r="D182" s="17">
        <v>40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45" x14ac:dyDescent="0.25">
      <c r="A183" s="8">
        <v>109</v>
      </c>
      <c r="B183" s="22" t="s">
        <v>35</v>
      </c>
      <c r="C183" s="17">
        <f t="shared" si="32"/>
        <v>23</v>
      </c>
      <c r="D183" s="17">
        <v>23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30" x14ac:dyDescent="0.25">
      <c r="A184" s="8">
        <v>110</v>
      </c>
      <c r="B184" s="22" t="s">
        <v>167</v>
      </c>
      <c r="C184" s="17">
        <f t="shared" si="32"/>
        <v>80</v>
      </c>
      <c r="D184" s="17">
        <v>80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s="15" customFormat="1" x14ac:dyDescent="0.25">
      <c r="A185" s="91">
        <v>13</v>
      </c>
      <c r="B185" s="51" t="s">
        <v>27</v>
      </c>
      <c r="C185" s="19">
        <f t="shared" ref="C185:V185" si="33">SUM(C149:C184)</f>
        <v>225</v>
      </c>
      <c r="D185" s="19">
        <f>SUM(D149:D184)</f>
        <v>225</v>
      </c>
      <c r="E185" s="19">
        <f t="shared" si="33"/>
        <v>0</v>
      </c>
      <c r="F185" s="19">
        <f t="shared" si="33"/>
        <v>0</v>
      </c>
      <c r="G185" s="19">
        <f t="shared" si="33"/>
        <v>0</v>
      </c>
      <c r="H185" s="19">
        <f t="shared" si="33"/>
        <v>0</v>
      </c>
      <c r="I185" s="19">
        <f t="shared" si="33"/>
        <v>0</v>
      </c>
      <c r="J185" s="19">
        <f t="shared" si="33"/>
        <v>0</v>
      </c>
      <c r="K185" s="19">
        <f t="shared" si="33"/>
        <v>0</v>
      </c>
      <c r="L185" s="19">
        <f t="shared" si="33"/>
        <v>0</v>
      </c>
      <c r="M185" s="19">
        <f t="shared" si="33"/>
        <v>0</v>
      </c>
      <c r="N185" s="19">
        <f t="shared" si="33"/>
        <v>0</v>
      </c>
      <c r="O185" s="19">
        <f t="shared" si="33"/>
        <v>0</v>
      </c>
      <c r="P185" s="19">
        <f t="shared" si="33"/>
        <v>0</v>
      </c>
      <c r="Q185" s="19">
        <f t="shared" si="33"/>
        <v>0</v>
      </c>
      <c r="R185" s="19">
        <f t="shared" si="33"/>
        <v>0</v>
      </c>
      <c r="S185" s="19">
        <f t="shared" si="33"/>
        <v>0</v>
      </c>
      <c r="T185" s="19">
        <f t="shared" si="33"/>
        <v>0</v>
      </c>
      <c r="U185" s="19">
        <f t="shared" si="33"/>
        <v>0</v>
      </c>
      <c r="V185" s="19">
        <f t="shared" si="33"/>
        <v>0</v>
      </c>
    </row>
    <row r="186" spans="1:22" x14ac:dyDescent="0.25">
      <c r="A186" s="8"/>
      <c r="B186" s="114" t="s">
        <v>34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</row>
    <row r="187" spans="1:22" ht="75" x14ac:dyDescent="0.25">
      <c r="A187" s="8">
        <v>111</v>
      </c>
      <c r="B187" s="22" t="s">
        <v>168</v>
      </c>
      <c r="C187" s="17">
        <f>SUM(D187:V187)</f>
        <v>269</v>
      </c>
      <c r="D187" s="17">
        <v>269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ht="30" x14ac:dyDescent="0.25">
      <c r="A188" s="8">
        <v>112</v>
      </c>
      <c r="B188" s="22" t="s">
        <v>47</v>
      </c>
      <c r="C188" s="17">
        <f>SUM(D188:V188)</f>
        <v>225</v>
      </c>
      <c r="D188" s="17">
        <v>225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" t="s">
        <v>175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x14ac:dyDescent="0.25">
      <c r="A189" s="8">
        <v>113</v>
      </c>
      <c r="B189" s="22" t="s">
        <v>69</v>
      </c>
      <c r="C189" s="17">
        <f>SUM(D189:V189)</f>
        <v>0</v>
      </c>
      <c r="D189" s="17">
        <v>0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" t="s">
        <v>175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" t="s">
        <v>175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s="15" customFormat="1" x14ac:dyDescent="0.25">
      <c r="A190" s="76">
        <v>3</v>
      </c>
      <c r="B190" s="51" t="s">
        <v>27</v>
      </c>
      <c r="C190" s="19">
        <f>SUM(C187:C189)</f>
        <v>494</v>
      </c>
      <c r="D190" s="19">
        <f>SUM(D187:D189)</f>
        <v>494</v>
      </c>
      <c r="E190" s="19">
        <f t="shared" ref="E190:V190" si="34">SUM(E187:E189)</f>
        <v>0</v>
      </c>
      <c r="F190" s="19">
        <f t="shared" si="34"/>
        <v>0</v>
      </c>
      <c r="G190" s="19">
        <f t="shared" si="34"/>
        <v>0</v>
      </c>
      <c r="H190" s="19">
        <f t="shared" si="34"/>
        <v>0</v>
      </c>
      <c r="I190" s="19">
        <f t="shared" si="34"/>
        <v>0</v>
      </c>
      <c r="J190" s="19">
        <f t="shared" si="34"/>
        <v>0</v>
      </c>
      <c r="K190" s="19">
        <f t="shared" si="34"/>
        <v>0</v>
      </c>
      <c r="L190" s="19">
        <f t="shared" si="34"/>
        <v>0</v>
      </c>
      <c r="M190" s="19">
        <f t="shared" si="34"/>
        <v>0</v>
      </c>
      <c r="N190" s="19">
        <f t="shared" si="34"/>
        <v>0</v>
      </c>
      <c r="O190" s="19">
        <f t="shared" si="34"/>
        <v>0</v>
      </c>
      <c r="P190" s="19">
        <f t="shared" si="34"/>
        <v>0</v>
      </c>
      <c r="Q190" s="19">
        <f t="shared" si="34"/>
        <v>0</v>
      </c>
      <c r="R190" s="19">
        <f t="shared" si="34"/>
        <v>0</v>
      </c>
      <c r="S190" s="19">
        <f t="shared" si="34"/>
        <v>0</v>
      </c>
      <c r="T190" s="19">
        <f t="shared" si="34"/>
        <v>0</v>
      </c>
      <c r="U190" s="19">
        <f t="shared" si="34"/>
        <v>0</v>
      </c>
      <c r="V190" s="19">
        <f t="shared" si="34"/>
        <v>0</v>
      </c>
    </row>
    <row r="191" spans="1:22" x14ac:dyDescent="0.25">
      <c r="A191" s="8"/>
      <c r="B191" s="114" t="s">
        <v>38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</row>
    <row r="192" spans="1:22" ht="75" x14ac:dyDescent="0.25">
      <c r="A192" s="8">
        <v>114</v>
      </c>
      <c r="B192" s="22" t="s">
        <v>39</v>
      </c>
      <c r="C192" s="17">
        <f>SUM(D192:V192)</f>
        <v>10</v>
      </c>
      <c r="D192" s="17">
        <v>10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ht="30" x14ac:dyDescent="0.25">
      <c r="A193" s="8">
        <v>115</v>
      </c>
      <c r="B193" s="22" t="s">
        <v>48</v>
      </c>
      <c r="C193" s="17">
        <f>SUM(D193:V193)</f>
        <v>6</v>
      </c>
      <c r="D193" s="17">
        <v>6</v>
      </c>
      <c r="E193" s="1" t="s">
        <v>175</v>
      </c>
      <c r="F193" s="1" t="s">
        <v>175</v>
      </c>
      <c r="G193" s="1" t="s">
        <v>175</v>
      </c>
      <c r="H193" s="1" t="s">
        <v>175</v>
      </c>
      <c r="I193" s="1" t="s">
        <v>175</v>
      </c>
      <c r="J193" s="1" t="s">
        <v>175</v>
      </c>
      <c r="K193" s="1" t="s">
        <v>175</v>
      </c>
      <c r="L193" s="1" t="s">
        <v>175</v>
      </c>
      <c r="M193" s="1" t="s">
        <v>175</v>
      </c>
      <c r="N193" s="1" t="s">
        <v>175</v>
      </c>
      <c r="O193" s="1" t="s">
        <v>175</v>
      </c>
      <c r="P193" s="1" t="s">
        <v>175</v>
      </c>
      <c r="Q193" s="1" t="s">
        <v>175</v>
      </c>
      <c r="R193" s="1" t="s">
        <v>175</v>
      </c>
      <c r="S193" s="1" t="s">
        <v>175</v>
      </c>
      <c r="T193" s="1" t="s">
        <v>175</v>
      </c>
      <c r="U193" s="1" t="s">
        <v>175</v>
      </c>
      <c r="V193" s="1" t="s">
        <v>175</v>
      </c>
    </row>
    <row r="194" spans="1:22" ht="75" x14ac:dyDescent="0.25">
      <c r="A194" s="8">
        <v>116</v>
      </c>
      <c r="B194" s="22" t="s">
        <v>49</v>
      </c>
      <c r="C194" s="17">
        <f>SUM(D194:V194)</f>
        <v>5</v>
      </c>
      <c r="D194" s="17">
        <v>5</v>
      </c>
      <c r="E194" s="1" t="s">
        <v>175</v>
      </c>
      <c r="F194" s="1" t="s">
        <v>175</v>
      </c>
      <c r="G194" s="1" t="s">
        <v>175</v>
      </c>
      <c r="H194" s="1" t="s">
        <v>175</v>
      </c>
      <c r="I194" s="1" t="s">
        <v>175</v>
      </c>
      <c r="J194" s="1" t="s">
        <v>175</v>
      </c>
      <c r="K194" s="1" t="s">
        <v>175</v>
      </c>
      <c r="L194" s="1" t="s">
        <v>175</v>
      </c>
      <c r="M194" s="1" t="s">
        <v>175</v>
      </c>
      <c r="N194" s="1" t="s">
        <v>175</v>
      </c>
      <c r="O194" s="1" t="s">
        <v>175</v>
      </c>
      <c r="P194" s="1" t="s">
        <v>175</v>
      </c>
      <c r="Q194" s="1" t="s">
        <v>175</v>
      </c>
      <c r="R194" s="1" t="s">
        <v>175</v>
      </c>
      <c r="S194" s="1" t="s">
        <v>175</v>
      </c>
      <c r="T194" s="1" t="s">
        <v>175</v>
      </c>
      <c r="U194" s="1" t="s">
        <v>175</v>
      </c>
      <c r="V194" s="1" t="s">
        <v>175</v>
      </c>
    </row>
    <row r="195" spans="1:22" s="15" customFormat="1" x14ac:dyDescent="0.25">
      <c r="A195" s="76">
        <v>3</v>
      </c>
      <c r="B195" s="51" t="s">
        <v>27</v>
      </c>
      <c r="C195" s="19">
        <f>SUM(C192:C194)</f>
        <v>21</v>
      </c>
      <c r="D195" s="19">
        <f>SUM(D192:D194)</f>
        <v>21</v>
      </c>
      <c r="E195" s="19">
        <f t="shared" ref="E195:V195" si="35">SUM(E192:E194)</f>
        <v>0</v>
      </c>
      <c r="F195" s="19">
        <f t="shared" si="35"/>
        <v>0</v>
      </c>
      <c r="G195" s="19">
        <f t="shared" si="35"/>
        <v>0</v>
      </c>
      <c r="H195" s="19">
        <f t="shared" si="35"/>
        <v>0</v>
      </c>
      <c r="I195" s="19">
        <f t="shared" si="35"/>
        <v>0</v>
      </c>
      <c r="J195" s="19">
        <f t="shared" si="35"/>
        <v>0</v>
      </c>
      <c r="K195" s="19">
        <f t="shared" si="35"/>
        <v>0</v>
      </c>
      <c r="L195" s="19">
        <f t="shared" si="35"/>
        <v>0</v>
      </c>
      <c r="M195" s="19">
        <f t="shared" si="35"/>
        <v>0</v>
      </c>
      <c r="N195" s="19">
        <f t="shared" si="35"/>
        <v>0</v>
      </c>
      <c r="O195" s="19">
        <f t="shared" si="35"/>
        <v>0</v>
      </c>
      <c r="P195" s="19">
        <f t="shared" si="35"/>
        <v>0</v>
      </c>
      <c r="Q195" s="19">
        <f t="shared" si="35"/>
        <v>0</v>
      </c>
      <c r="R195" s="19">
        <f t="shared" si="35"/>
        <v>0</v>
      </c>
      <c r="S195" s="19">
        <f t="shared" si="35"/>
        <v>0</v>
      </c>
      <c r="T195" s="19">
        <f t="shared" si="35"/>
        <v>0</v>
      </c>
      <c r="U195" s="19">
        <f t="shared" si="35"/>
        <v>0</v>
      </c>
      <c r="V195" s="19">
        <f t="shared" si="35"/>
        <v>0</v>
      </c>
    </row>
    <row r="196" spans="1:22" x14ac:dyDescent="0.25">
      <c r="A196" s="8"/>
      <c r="B196" s="114" t="s">
        <v>56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</row>
    <row r="197" spans="1:22" ht="30" x14ac:dyDescent="0.25">
      <c r="A197" s="8">
        <v>117</v>
      </c>
      <c r="B197" s="9" t="s">
        <v>179</v>
      </c>
      <c r="C197" s="17">
        <v>0</v>
      </c>
      <c r="D197" s="1" t="s">
        <v>175</v>
      </c>
      <c r="E197" s="17">
        <v>0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ht="30" x14ac:dyDescent="0.25">
      <c r="A198" s="8">
        <v>118</v>
      </c>
      <c r="B198" s="9" t="s">
        <v>180</v>
      </c>
      <c r="C198" s="17">
        <v>0</v>
      </c>
      <c r="D198" s="1" t="s">
        <v>175</v>
      </c>
      <c r="E198" s="17">
        <v>0</v>
      </c>
      <c r="F198" s="1" t="s">
        <v>175</v>
      </c>
      <c r="G198" s="1" t="s">
        <v>175</v>
      </c>
      <c r="H198" s="1" t="s">
        <v>175</v>
      </c>
      <c r="I198" s="1" t="s">
        <v>175</v>
      </c>
      <c r="J198" s="1" t="s">
        <v>175</v>
      </c>
      <c r="K198" s="1" t="s">
        <v>175</v>
      </c>
      <c r="L198" s="1" t="s">
        <v>175</v>
      </c>
      <c r="M198" s="1" t="s">
        <v>175</v>
      </c>
      <c r="N198" s="1" t="s">
        <v>175</v>
      </c>
      <c r="O198" s="1" t="s">
        <v>175</v>
      </c>
      <c r="P198" s="1" t="s">
        <v>175</v>
      </c>
      <c r="Q198" s="1" t="s">
        <v>175</v>
      </c>
      <c r="R198" s="1" t="s">
        <v>175</v>
      </c>
      <c r="S198" s="1" t="s">
        <v>175</v>
      </c>
      <c r="T198" s="1" t="s">
        <v>175</v>
      </c>
      <c r="U198" s="1" t="s">
        <v>175</v>
      </c>
      <c r="V198" s="1" t="s">
        <v>175</v>
      </c>
    </row>
    <row r="199" spans="1:22" ht="45" x14ac:dyDescent="0.25">
      <c r="A199" s="8">
        <v>119</v>
      </c>
      <c r="B199" s="9" t="s">
        <v>72</v>
      </c>
      <c r="C199" s="17">
        <v>0</v>
      </c>
      <c r="D199" s="1" t="s">
        <v>175</v>
      </c>
      <c r="E199" s="17">
        <v>0</v>
      </c>
      <c r="F199" s="1" t="s">
        <v>175</v>
      </c>
      <c r="G199" s="1" t="s">
        <v>175</v>
      </c>
      <c r="H199" s="1" t="s">
        <v>175</v>
      </c>
      <c r="I199" s="1" t="s">
        <v>175</v>
      </c>
      <c r="J199" s="1" t="s">
        <v>175</v>
      </c>
      <c r="K199" s="1" t="s">
        <v>175</v>
      </c>
      <c r="L199" s="1" t="s">
        <v>175</v>
      </c>
      <c r="M199" s="1" t="s">
        <v>175</v>
      </c>
      <c r="N199" s="1" t="s">
        <v>175</v>
      </c>
      <c r="O199" s="1" t="s">
        <v>175</v>
      </c>
      <c r="P199" s="1" t="s">
        <v>175</v>
      </c>
      <c r="Q199" s="1" t="s">
        <v>175</v>
      </c>
      <c r="R199" s="1" t="s">
        <v>175</v>
      </c>
      <c r="S199" s="1" t="s">
        <v>175</v>
      </c>
      <c r="T199" s="1" t="s">
        <v>175</v>
      </c>
      <c r="U199" s="1" t="s">
        <v>175</v>
      </c>
      <c r="V199" s="1" t="s">
        <v>175</v>
      </c>
    </row>
    <row r="200" spans="1:22" ht="90" x14ac:dyDescent="0.25">
      <c r="A200" s="8">
        <v>120</v>
      </c>
      <c r="B200" s="9" t="s">
        <v>181</v>
      </c>
      <c r="C200" s="17">
        <v>0</v>
      </c>
      <c r="D200" s="1" t="s">
        <v>175</v>
      </c>
      <c r="E200" s="17">
        <v>0</v>
      </c>
      <c r="F200" s="1" t="s">
        <v>175</v>
      </c>
      <c r="G200" s="1" t="s">
        <v>175</v>
      </c>
      <c r="H200" s="1" t="s">
        <v>175</v>
      </c>
      <c r="I200" s="1" t="s">
        <v>175</v>
      </c>
      <c r="J200" s="1" t="s">
        <v>175</v>
      </c>
      <c r="K200" s="1" t="s">
        <v>175</v>
      </c>
      <c r="L200" s="1" t="s">
        <v>175</v>
      </c>
      <c r="M200" s="1" t="s">
        <v>175</v>
      </c>
      <c r="N200" s="1" t="s">
        <v>175</v>
      </c>
      <c r="O200" s="1" t="s">
        <v>175</v>
      </c>
      <c r="P200" s="1" t="s">
        <v>175</v>
      </c>
      <c r="Q200" s="1" t="s">
        <v>175</v>
      </c>
      <c r="R200" s="1" t="s">
        <v>175</v>
      </c>
      <c r="S200" s="1" t="s">
        <v>175</v>
      </c>
      <c r="T200" s="1" t="s">
        <v>175</v>
      </c>
      <c r="U200" s="1" t="s">
        <v>175</v>
      </c>
      <c r="V200" s="1" t="s">
        <v>175</v>
      </c>
    </row>
    <row r="201" spans="1:22" s="15" customFormat="1" x14ac:dyDescent="0.25">
      <c r="A201" s="76">
        <v>4</v>
      </c>
      <c r="B201" s="67" t="s">
        <v>27</v>
      </c>
      <c r="C201" s="19">
        <f t="shared" ref="C201:V201" si="36">SUM(C197:C197)</f>
        <v>0</v>
      </c>
      <c r="D201" s="19">
        <f t="shared" si="36"/>
        <v>0</v>
      </c>
      <c r="E201" s="19">
        <f t="shared" si="36"/>
        <v>0</v>
      </c>
      <c r="F201" s="19">
        <f t="shared" si="36"/>
        <v>0</v>
      </c>
      <c r="G201" s="19">
        <f t="shared" si="36"/>
        <v>0</v>
      </c>
      <c r="H201" s="19">
        <f t="shared" si="36"/>
        <v>0</v>
      </c>
      <c r="I201" s="19">
        <f t="shared" si="36"/>
        <v>0</v>
      </c>
      <c r="J201" s="19">
        <f t="shared" si="36"/>
        <v>0</v>
      </c>
      <c r="K201" s="19">
        <f t="shared" si="36"/>
        <v>0</v>
      </c>
      <c r="L201" s="19">
        <f t="shared" si="36"/>
        <v>0</v>
      </c>
      <c r="M201" s="19">
        <f t="shared" si="36"/>
        <v>0</v>
      </c>
      <c r="N201" s="19">
        <f t="shared" si="36"/>
        <v>0</v>
      </c>
      <c r="O201" s="19">
        <f t="shared" si="36"/>
        <v>0</v>
      </c>
      <c r="P201" s="19">
        <f t="shared" si="36"/>
        <v>0</v>
      </c>
      <c r="Q201" s="19">
        <f t="shared" si="36"/>
        <v>0</v>
      </c>
      <c r="R201" s="19">
        <f t="shared" si="36"/>
        <v>0</v>
      </c>
      <c r="S201" s="19">
        <f t="shared" si="36"/>
        <v>0</v>
      </c>
      <c r="T201" s="19">
        <f t="shared" si="36"/>
        <v>0</v>
      </c>
      <c r="U201" s="19">
        <f t="shared" si="36"/>
        <v>0</v>
      </c>
      <c r="V201" s="19">
        <f t="shared" si="36"/>
        <v>0</v>
      </c>
    </row>
    <row r="202" spans="1:22" x14ac:dyDescent="0.25">
      <c r="A202" s="8"/>
      <c r="B202" s="114" t="s">
        <v>172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</row>
    <row r="203" spans="1:22" ht="45" x14ac:dyDescent="0.25">
      <c r="A203" s="8">
        <v>121</v>
      </c>
      <c r="B203" s="22" t="s">
        <v>71</v>
      </c>
      <c r="C203" s="1" t="s">
        <v>63</v>
      </c>
      <c r="D203" s="1" t="s">
        <v>175</v>
      </c>
      <c r="E203" s="1" t="s">
        <v>175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34">
        <v>0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s="15" customFormat="1" x14ac:dyDescent="0.25">
      <c r="A204" s="76">
        <v>1</v>
      </c>
      <c r="B204" s="51" t="s">
        <v>27</v>
      </c>
      <c r="C204" s="19">
        <f t="shared" ref="C204:V204" si="37">SUM(C203:C203)</f>
        <v>0</v>
      </c>
      <c r="D204" s="19">
        <f t="shared" si="37"/>
        <v>0</v>
      </c>
      <c r="E204" s="19">
        <f t="shared" si="37"/>
        <v>0</v>
      </c>
      <c r="F204" s="19">
        <f t="shared" si="37"/>
        <v>0</v>
      </c>
      <c r="G204" s="19">
        <f t="shared" si="37"/>
        <v>0</v>
      </c>
      <c r="H204" s="19">
        <f t="shared" si="37"/>
        <v>0</v>
      </c>
      <c r="I204" s="19">
        <f t="shared" si="37"/>
        <v>0</v>
      </c>
      <c r="J204" s="19">
        <f t="shared" si="37"/>
        <v>0</v>
      </c>
      <c r="K204" s="19">
        <f t="shared" si="37"/>
        <v>0</v>
      </c>
      <c r="L204" s="19">
        <f t="shared" si="37"/>
        <v>0</v>
      </c>
      <c r="M204" s="19">
        <f t="shared" si="37"/>
        <v>0</v>
      </c>
      <c r="N204" s="19">
        <f t="shared" si="37"/>
        <v>0</v>
      </c>
      <c r="O204" s="19">
        <f t="shared" si="37"/>
        <v>0</v>
      </c>
      <c r="P204" s="19">
        <f t="shared" si="37"/>
        <v>0</v>
      </c>
      <c r="Q204" s="19">
        <f t="shared" si="37"/>
        <v>0</v>
      </c>
      <c r="R204" s="19">
        <f t="shared" si="37"/>
        <v>0</v>
      </c>
      <c r="S204" s="19">
        <f t="shared" si="37"/>
        <v>0</v>
      </c>
      <c r="T204" s="19">
        <f t="shared" si="37"/>
        <v>0</v>
      </c>
      <c r="U204" s="19">
        <f t="shared" si="37"/>
        <v>0</v>
      </c>
      <c r="V204" s="19">
        <f t="shared" si="37"/>
        <v>0</v>
      </c>
    </row>
    <row r="205" spans="1:22" x14ac:dyDescent="0.25">
      <c r="A205" s="8"/>
      <c r="B205" s="114" t="s">
        <v>55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</row>
    <row r="206" spans="1:22" ht="30" x14ac:dyDescent="0.25">
      <c r="A206" s="8">
        <v>122</v>
      </c>
      <c r="B206" s="22" t="s">
        <v>170</v>
      </c>
      <c r="C206" s="1" t="s">
        <v>63</v>
      </c>
      <c r="D206" s="1" t="s">
        <v>175</v>
      </c>
      <c r="E206" s="1" t="s">
        <v>175</v>
      </c>
      <c r="F206" s="1" t="s">
        <v>175</v>
      </c>
      <c r="G206" s="1" t="s">
        <v>175</v>
      </c>
      <c r="H206" s="1" t="s">
        <v>175</v>
      </c>
      <c r="I206" s="1" t="s">
        <v>175</v>
      </c>
      <c r="J206" s="1" t="s">
        <v>175</v>
      </c>
      <c r="K206" s="1" t="s">
        <v>175</v>
      </c>
      <c r="L206" s="1" t="s">
        <v>175</v>
      </c>
      <c r="M206" s="1" t="s">
        <v>175</v>
      </c>
      <c r="N206" s="1" t="s">
        <v>175</v>
      </c>
      <c r="O206" s="1" t="s">
        <v>175</v>
      </c>
      <c r="P206" s="1" t="s">
        <v>175</v>
      </c>
      <c r="Q206" s="1" t="s">
        <v>175</v>
      </c>
      <c r="R206" s="34">
        <v>0</v>
      </c>
      <c r="S206" s="1" t="s">
        <v>175</v>
      </c>
      <c r="T206" s="1" t="s">
        <v>175</v>
      </c>
      <c r="U206" s="1" t="s">
        <v>175</v>
      </c>
      <c r="V206" s="1" t="s">
        <v>175</v>
      </c>
    </row>
    <row r="207" spans="1:22" ht="30" x14ac:dyDescent="0.25">
      <c r="A207" s="8">
        <v>123</v>
      </c>
      <c r="B207" s="22" t="s">
        <v>169</v>
      </c>
      <c r="C207" s="1" t="s">
        <v>63</v>
      </c>
      <c r="D207" s="1" t="s">
        <v>175</v>
      </c>
      <c r="E207" s="1" t="s">
        <v>175</v>
      </c>
      <c r="F207" s="1" t="s">
        <v>175</v>
      </c>
      <c r="G207" s="1" t="s">
        <v>175</v>
      </c>
      <c r="H207" s="1" t="s">
        <v>175</v>
      </c>
      <c r="I207" s="1" t="s">
        <v>175</v>
      </c>
      <c r="J207" s="1" t="s">
        <v>175</v>
      </c>
      <c r="K207" s="1" t="s">
        <v>175</v>
      </c>
      <c r="L207" s="1" t="s">
        <v>175</v>
      </c>
      <c r="M207" s="1" t="s">
        <v>175</v>
      </c>
      <c r="N207" s="1" t="s">
        <v>175</v>
      </c>
      <c r="O207" s="1" t="s">
        <v>175</v>
      </c>
      <c r="P207" s="1" t="s">
        <v>175</v>
      </c>
      <c r="Q207" s="1" t="s">
        <v>175</v>
      </c>
      <c r="R207" s="34">
        <v>0</v>
      </c>
      <c r="S207" s="1" t="s">
        <v>175</v>
      </c>
      <c r="T207" s="1" t="s">
        <v>175</v>
      </c>
      <c r="U207" s="1" t="s">
        <v>175</v>
      </c>
      <c r="V207" s="1" t="s">
        <v>175</v>
      </c>
    </row>
    <row r="208" spans="1:22" ht="45" x14ac:dyDescent="0.25">
      <c r="A208" s="8">
        <v>124</v>
      </c>
      <c r="B208" s="22" t="s">
        <v>171</v>
      </c>
      <c r="C208" s="1" t="s">
        <v>63</v>
      </c>
      <c r="D208" s="1" t="s">
        <v>175</v>
      </c>
      <c r="E208" s="1" t="s">
        <v>175</v>
      </c>
      <c r="F208" s="1" t="s">
        <v>175</v>
      </c>
      <c r="G208" s="1" t="s">
        <v>175</v>
      </c>
      <c r="H208" s="1" t="s">
        <v>175</v>
      </c>
      <c r="I208" s="1" t="s">
        <v>175</v>
      </c>
      <c r="J208" s="1" t="s">
        <v>175</v>
      </c>
      <c r="K208" s="1" t="s">
        <v>175</v>
      </c>
      <c r="L208" s="1" t="s">
        <v>175</v>
      </c>
      <c r="M208" s="1" t="s">
        <v>175</v>
      </c>
      <c r="N208" s="1" t="s">
        <v>175</v>
      </c>
      <c r="O208" s="1" t="s">
        <v>175</v>
      </c>
      <c r="P208" s="1" t="s">
        <v>175</v>
      </c>
      <c r="Q208" s="1" t="s">
        <v>175</v>
      </c>
      <c r="R208" s="34">
        <v>0</v>
      </c>
      <c r="S208" s="1" t="s">
        <v>175</v>
      </c>
      <c r="T208" s="1" t="s">
        <v>175</v>
      </c>
      <c r="U208" s="1" t="s">
        <v>175</v>
      </c>
      <c r="V208" s="1" t="s">
        <v>175</v>
      </c>
    </row>
    <row r="209" spans="1:22" s="15" customFormat="1" x14ac:dyDescent="0.25">
      <c r="A209" s="76">
        <v>3</v>
      </c>
      <c r="B209" s="51" t="s">
        <v>27</v>
      </c>
      <c r="C209" s="19">
        <f t="shared" ref="C209:V209" si="38">SUM(C206:C208)</f>
        <v>0</v>
      </c>
      <c r="D209" s="19">
        <f t="shared" si="38"/>
        <v>0</v>
      </c>
      <c r="E209" s="19">
        <f t="shared" si="38"/>
        <v>0</v>
      </c>
      <c r="F209" s="19">
        <f t="shared" si="38"/>
        <v>0</v>
      </c>
      <c r="G209" s="19">
        <f t="shared" si="38"/>
        <v>0</v>
      </c>
      <c r="H209" s="19">
        <f t="shared" si="38"/>
        <v>0</v>
      </c>
      <c r="I209" s="19">
        <f t="shared" si="38"/>
        <v>0</v>
      </c>
      <c r="J209" s="19">
        <f t="shared" si="38"/>
        <v>0</v>
      </c>
      <c r="K209" s="19">
        <f t="shared" si="38"/>
        <v>0</v>
      </c>
      <c r="L209" s="19">
        <f t="shared" si="38"/>
        <v>0</v>
      </c>
      <c r="M209" s="19">
        <f t="shared" si="38"/>
        <v>0</v>
      </c>
      <c r="N209" s="19">
        <f t="shared" si="38"/>
        <v>0</v>
      </c>
      <c r="O209" s="19">
        <f t="shared" si="38"/>
        <v>0</v>
      </c>
      <c r="P209" s="19">
        <f t="shared" si="38"/>
        <v>0</v>
      </c>
      <c r="Q209" s="19">
        <f t="shared" si="38"/>
        <v>0</v>
      </c>
      <c r="R209" s="19">
        <f t="shared" si="38"/>
        <v>0</v>
      </c>
      <c r="S209" s="19">
        <f t="shared" si="38"/>
        <v>0</v>
      </c>
      <c r="T209" s="19">
        <f t="shared" si="38"/>
        <v>0</v>
      </c>
      <c r="U209" s="19">
        <f t="shared" si="38"/>
        <v>0</v>
      </c>
      <c r="V209" s="19">
        <f t="shared" si="38"/>
        <v>0</v>
      </c>
    </row>
    <row r="210" spans="1:22" s="15" customFormat="1" ht="17.25" customHeight="1" x14ac:dyDescent="0.25">
      <c r="A210" s="91"/>
      <c r="B210" s="114" t="s">
        <v>191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28"/>
    </row>
    <row r="211" spans="1:22" s="15" customFormat="1" ht="30" x14ac:dyDescent="0.25">
      <c r="A211" s="8">
        <v>125</v>
      </c>
      <c r="B211" s="11" t="s">
        <v>192</v>
      </c>
      <c r="C211" s="17">
        <f>SUM(D211:V211)</f>
        <v>22</v>
      </c>
      <c r="D211" s="17">
        <v>8</v>
      </c>
      <c r="E211" s="17">
        <v>0</v>
      </c>
      <c r="F211" s="17">
        <v>0</v>
      </c>
      <c r="G211" s="17">
        <v>0</v>
      </c>
      <c r="H211" s="17">
        <v>3</v>
      </c>
      <c r="I211" s="17">
        <v>0</v>
      </c>
      <c r="J211" s="17">
        <v>0</v>
      </c>
      <c r="K211" s="17">
        <v>0</v>
      </c>
      <c r="L211" s="17">
        <v>4</v>
      </c>
      <c r="M211" s="17">
        <v>0</v>
      </c>
      <c r="N211" s="17">
        <v>0</v>
      </c>
      <c r="O211" s="17">
        <v>2</v>
      </c>
      <c r="P211" s="17">
        <v>0</v>
      </c>
      <c r="Q211" s="17">
        <v>1</v>
      </c>
      <c r="R211" s="17">
        <v>0</v>
      </c>
      <c r="S211" s="17">
        <v>2</v>
      </c>
      <c r="T211" s="17">
        <v>0</v>
      </c>
      <c r="U211" s="17">
        <v>2</v>
      </c>
      <c r="V211" s="17">
        <v>0</v>
      </c>
    </row>
    <row r="212" spans="1:22" s="15" customFormat="1" x14ac:dyDescent="0.25">
      <c r="A212" s="8">
        <v>126</v>
      </c>
      <c r="B212" s="11" t="s">
        <v>193</v>
      </c>
      <c r="C212" s="17">
        <f t="shared" ref="C212:C214" si="39">SUM(D212:V212)</f>
        <v>22</v>
      </c>
      <c r="D212" s="17">
        <v>13</v>
      </c>
      <c r="E212" s="17">
        <v>0</v>
      </c>
      <c r="F212" s="17">
        <v>0</v>
      </c>
      <c r="G212" s="17">
        <v>0</v>
      </c>
      <c r="H212" s="17">
        <v>2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3</v>
      </c>
      <c r="P212" s="17">
        <v>0</v>
      </c>
      <c r="Q212" s="17">
        <v>2</v>
      </c>
      <c r="R212" s="17">
        <v>0</v>
      </c>
      <c r="S212" s="17">
        <v>1</v>
      </c>
      <c r="T212" s="17">
        <v>0</v>
      </c>
      <c r="U212" s="17">
        <v>1</v>
      </c>
      <c r="V212" s="17">
        <v>0</v>
      </c>
    </row>
    <row r="213" spans="1:22" s="15" customFormat="1" x14ac:dyDescent="0.25">
      <c r="A213" s="8">
        <v>127</v>
      </c>
      <c r="B213" s="11" t="s">
        <v>194</v>
      </c>
      <c r="C213" s="17">
        <f t="shared" si="39"/>
        <v>16</v>
      </c>
      <c r="D213" s="17">
        <v>3</v>
      </c>
      <c r="E213" s="17">
        <v>0</v>
      </c>
      <c r="F213" s="17">
        <v>1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9</v>
      </c>
      <c r="M213" s="17">
        <v>0</v>
      </c>
      <c r="N213" s="17">
        <v>0</v>
      </c>
      <c r="O213" s="17">
        <v>0</v>
      </c>
      <c r="P213" s="17">
        <v>1</v>
      </c>
      <c r="Q213" s="17">
        <v>1</v>
      </c>
      <c r="R213" s="17">
        <v>1</v>
      </c>
      <c r="S213" s="17">
        <v>0</v>
      </c>
      <c r="T213" s="17">
        <v>0</v>
      </c>
      <c r="U213" s="17">
        <v>0</v>
      </c>
      <c r="V213" s="17">
        <v>0</v>
      </c>
    </row>
    <row r="214" spans="1:22" s="15" customFormat="1" x14ac:dyDescent="0.25">
      <c r="A214" s="76">
        <v>3</v>
      </c>
      <c r="B214" s="51" t="s">
        <v>27</v>
      </c>
      <c r="C214" s="19">
        <f t="shared" si="39"/>
        <v>60</v>
      </c>
      <c r="D214" s="19">
        <f>SUM(D211:D213)</f>
        <v>24</v>
      </c>
      <c r="E214" s="19">
        <f t="shared" ref="E214:V214" si="40">SUM(E211:E213)</f>
        <v>0</v>
      </c>
      <c r="F214" s="19">
        <f t="shared" si="40"/>
        <v>1</v>
      </c>
      <c r="G214" s="19">
        <f t="shared" si="40"/>
        <v>0</v>
      </c>
      <c r="H214" s="19">
        <f t="shared" si="40"/>
        <v>5</v>
      </c>
      <c r="I214" s="19">
        <f t="shared" si="40"/>
        <v>0</v>
      </c>
      <c r="J214" s="19">
        <f t="shared" si="40"/>
        <v>0</v>
      </c>
      <c r="K214" s="19">
        <f t="shared" si="40"/>
        <v>0</v>
      </c>
      <c r="L214" s="19">
        <f t="shared" si="40"/>
        <v>13</v>
      </c>
      <c r="M214" s="19">
        <f t="shared" si="40"/>
        <v>0</v>
      </c>
      <c r="N214" s="19">
        <f t="shared" si="40"/>
        <v>0</v>
      </c>
      <c r="O214" s="19">
        <f t="shared" si="40"/>
        <v>5</v>
      </c>
      <c r="P214" s="19">
        <f t="shared" si="40"/>
        <v>1</v>
      </c>
      <c r="Q214" s="19">
        <f t="shared" si="40"/>
        <v>4</v>
      </c>
      <c r="R214" s="19">
        <f t="shared" si="40"/>
        <v>1</v>
      </c>
      <c r="S214" s="19">
        <f t="shared" si="40"/>
        <v>3</v>
      </c>
      <c r="T214" s="19">
        <f t="shared" si="40"/>
        <v>0</v>
      </c>
      <c r="U214" s="19">
        <f t="shared" si="40"/>
        <v>3</v>
      </c>
      <c r="V214" s="19">
        <f t="shared" si="40"/>
        <v>0</v>
      </c>
    </row>
    <row r="215" spans="1:22" s="15" customFormat="1" x14ac:dyDescent="0.25">
      <c r="A215" s="91"/>
      <c r="B215" s="51" t="s">
        <v>28</v>
      </c>
      <c r="C215" s="19">
        <f>C195+C190+C185+C209+C204+C214</f>
        <v>800</v>
      </c>
      <c r="D215" s="19">
        <f>D195+D190+D185+D209+D204+D214</f>
        <v>764</v>
      </c>
      <c r="E215" s="19">
        <f t="shared" ref="E215:V215" si="41">E195+E190+E185+E209+E204+E214</f>
        <v>0</v>
      </c>
      <c r="F215" s="19">
        <f t="shared" si="41"/>
        <v>1</v>
      </c>
      <c r="G215" s="19">
        <f t="shared" si="41"/>
        <v>0</v>
      </c>
      <c r="H215" s="19">
        <f t="shared" si="41"/>
        <v>5</v>
      </c>
      <c r="I215" s="19">
        <f t="shared" si="41"/>
        <v>0</v>
      </c>
      <c r="J215" s="19">
        <f t="shared" si="41"/>
        <v>0</v>
      </c>
      <c r="K215" s="19">
        <f t="shared" si="41"/>
        <v>0</v>
      </c>
      <c r="L215" s="19">
        <f t="shared" si="41"/>
        <v>13</v>
      </c>
      <c r="M215" s="19">
        <f t="shared" si="41"/>
        <v>0</v>
      </c>
      <c r="N215" s="19">
        <f t="shared" si="41"/>
        <v>0</v>
      </c>
      <c r="O215" s="19">
        <f t="shared" si="41"/>
        <v>5</v>
      </c>
      <c r="P215" s="19">
        <f t="shared" si="41"/>
        <v>1</v>
      </c>
      <c r="Q215" s="19">
        <f t="shared" si="41"/>
        <v>4</v>
      </c>
      <c r="R215" s="19">
        <f t="shared" si="41"/>
        <v>1</v>
      </c>
      <c r="S215" s="19">
        <f t="shared" si="41"/>
        <v>3</v>
      </c>
      <c r="T215" s="19">
        <f t="shared" si="41"/>
        <v>0</v>
      </c>
      <c r="U215" s="19">
        <f t="shared" si="41"/>
        <v>3</v>
      </c>
      <c r="V215" s="19">
        <f t="shared" si="41"/>
        <v>0</v>
      </c>
    </row>
    <row r="216" spans="1:22" s="15" customFormat="1" x14ac:dyDescent="0.25">
      <c r="A216" s="114" t="s">
        <v>62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</row>
    <row r="217" spans="1:22" s="15" customFormat="1" x14ac:dyDescent="0.25">
      <c r="A217" s="113" t="s">
        <v>60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</row>
    <row r="218" spans="1:22" s="15" customFormat="1" ht="74.25" customHeight="1" x14ac:dyDescent="0.25">
      <c r="A218" s="8">
        <v>128</v>
      </c>
      <c r="B218" s="14" t="s">
        <v>61</v>
      </c>
      <c r="C218" s="17">
        <f>SUM(D218:V218)</f>
        <v>18</v>
      </c>
      <c r="D218" s="17">
        <v>0</v>
      </c>
      <c r="E218" s="17">
        <v>2</v>
      </c>
      <c r="F218" s="17">
        <v>0</v>
      </c>
      <c r="G218" s="17">
        <v>0</v>
      </c>
      <c r="H218" s="17">
        <v>2</v>
      </c>
      <c r="I218" s="17">
        <v>0</v>
      </c>
      <c r="J218" s="17">
        <v>0</v>
      </c>
      <c r="K218" s="17">
        <v>0</v>
      </c>
      <c r="L218" s="17">
        <v>7</v>
      </c>
      <c r="M218" s="17">
        <v>0</v>
      </c>
      <c r="N218" s="17">
        <v>0</v>
      </c>
      <c r="O218" s="17">
        <v>0</v>
      </c>
      <c r="P218" s="17">
        <v>0</v>
      </c>
      <c r="Q218" s="17">
        <v>2</v>
      </c>
      <c r="R218" s="17">
        <v>4</v>
      </c>
      <c r="S218" s="17">
        <v>1</v>
      </c>
      <c r="T218" s="17">
        <v>0</v>
      </c>
      <c r="U218" s="17">
        <v>0</v>
      </c>
      <c r="V218" s="17">
        <v>0</v>
      </c>
    </row>
    <row r="219" spans="1:22" s="15" customFormat="1" ht="48.75" customHeight="1" x14ac:dyDescent="0.25">
      <c r="A219" s="8">
        <v>129</v>
      </c>
      <c r="B219" s="14" t="s">
        <v>58</v>
      </c>
      <c r="C219" s="17">
        <f>SUM(D219:V219)</f>
        <v>13</v>
      </c>
      <c r="D219" s="17">
        <v>0</v>
      </c>
      <c r="E219" s="17">
        <v>2</v>
      </c>
      <c r="F219" s="17">
        <v>0</v>
      </c>
      <c r="G219" s="17">
        <v>0</v>
      </c>
      <c r="H219" s="17">
        <v>1</v>
      </c>
      <c r="I219" s="17">
        <v>0</v>
      </c>
      <c r="J219" s="17">
        <v>0</v>
      </c>
      <c r="K219" s="17">
        <v>0</v>
      </c>
      <c r="L219" s="17">
        <v>2</v>
      </c>
      <c r="M219" s="17">
        <v>3</v>
      </c>
      <c r="N219" s="17">
        <v>0</v>
      </c>
      <c r="O219" s="17">
        <v>0</v>
      </c>
      <c r="P219" s="17">
        <v>0</v>
      </c>
      <c r="Q219" s="17">
        <v>3</v>
      </c>
      <c r="R219" s="17">
        <v>2</v>
      </c>
      <c r="S219" s="17">
        <v>0</v>
      </c>
      <c r="T219" s="17">
        <v>0</v>
      </c>
      <c r="U219" s="17">
        <v>0</v>
      </c>
      <c r="V219" s="17">
        <v>0</v>
      </c>
    </row>
    <row r="220" spans="1:22" s="15" customFormat="1" ht="48.75" customHeight="1" x14ac:dyDescent="0.25">
      <c r="A220" s="8">
        <v>130</v>
      </c>
      <c r="B220" s="73" t="s">
        <v>202</v>
      </c>
      <c r="C220" s="17">
        <f t="shared" ref="C220:C223" si="42">SUM(D220:V220)</f>
        <v>17</v>
      </c>
      <c r="D220" s="17">
        <v>0</v>
      </c>
      <c r="E220" s="17">
        <v>4</v>
      </c>
      <c r="F220" s="17">
        <v>0</v>
      </c>
      <c r="G220" s="17">
        <v>0</v>
      </c>
      <c r="H220" s="17">
        <v>3</v>
      </c>
      <c r="I220" s="17">
        <v>0</v>
      </c>
      <c r="J220" s="17">
        <v>0</v>
      </c>
      <c r="K220" s="17">
        <v>0</v>
      </c>
      <c r="L220" s="17">
        <v>5</v>
      </c>
      <c r="M220" s="17">
        <v>2</v>
      </c>
      <c r="N220" s="17">
        <v>0</v>
      </c>
      <c r="O220" s="17">
        <v>0</v>
      </c>
      <c r="P220" s="17">
        <v>0</v>
      </c>
      <c r="Q220" s="17">
        <v>0</v>
      </c>
      <c r="R220" s="17">
        <v>3</v>
      </c>
      <c r="S220" s="17">
        <v>0</v>
      </c>
      <c r="T220" s="17">
        <v>0</v>
      </c>
      <c r="U220" s="17">
        <v>0</v>
      </c>
      <c r="V220" s="17">
        <v>0</v>
      </c>
    </row>
    <row r="221" spans="1:22" s="15" customFormat="1" ht="48" customHeight="1" x14ac:dyDescent="0.25">
      <c r="A221" s="8">
        <v>131</v>
      </c>
      <c r="B221" s="74" t="s">
        <v>203</v>
      </c>
      <c r="C221" s="17">
        <f t="shared" si="42"/>
        <v>1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/>
      <c r="M221" s="17"/>
      <c r="N221" s="17">
        <v>0</v>
      </c>
      <c r="O221" s="17">
        <v>0</v>
      </c>
      <c r="P221" s="17">
        <v>0</v>
      </c>
      <c r="Q221" s="17">
        <v>0</v>
      </c>
      <c r="R221" s="17"/>
      <c r="S221" s="17">
        <v>1</v>
      </c>
      <c r="T221" s="17">
        <v>0</v>
      </c>
      <c r="U221" s="17">
        <v>0</v>
      </c>
      <c r="V221" s="17">
        <v>0</v>
      </c>
    </row>
    <row r="222" spans="1:22" s="15" customFormat="1" ht="82.5" customHeight="1" x14ac:dyDescent="0.25">
      <c r="A222" s="8">
        <v>132</v>
      </c>
      <c r="B222" s="74" t="s">
        <v>204</v>
      </c>
      <c r="C222" s="17">
        <f t="shared" si="42"/>
        <v>8</v>
      </c>
      <c r="D222" s="17">
        <v>0</v>
      </c>
      <c r="E222" s="17">
        <v>2</v>
      </c>
      <c r="F222" s="17">
        <v>0</v>
      </c>
      <c r="G222" s="17">
        <v>0</v>
      </c>
      <c r="H222" s="17">
        <v>3</v>
      </c>
      <c r="I222" s="17">
        <v>0</v>
      </c>
      <c r="J222" s="17">
        <v>0</v>
      </c>
      <c r="K222" s="17">
        <v>0</v>
      </c>
      <c r="L222" s="17"/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3</v>
      </c>
      <c r="S222" s="17">
        <v>0</v>
      </c>
      <c r="T222" s="17">
        <v>0</v>
      </c>
      <c r="U222" s="17">
        <v>0</v>
      </c>
      <c r="V222" s="17">
        <v>0</v>
      </c>
    </row>
    <row r="223" spans="1:22" s="15" customFormat="1" ht="31.5" customHeight="1" x14ac:dyDescent="0.25">
      <c r="A223" s="8">
        <v>133</v>
      </c>
      <c r="B223" s="74" t="s">
        <v>205</v>
      </c>
      <c r="C223" s="17">
        <f t="shared" si="42"/>
        <v>6</v>
      </c>
      <c r="D223" s="17">
        <v>0</v>
      </c>
      <c r="E223" s="17">
        <v>0</v>
      </c>
      <c r="F223" s="17">
        <v>0</v>
      </c>
      <c r="G223" s="17">
        <v>0</v>
      </c>
      <c r="H223" s="17">
        <v>4</v>
      </c>
      <c r="I223" s="17">
        <v>0</v>
      </c>
      <c r="J223" s="17">
        <v>0</v>
      </c>
      <c r="K223" s="17">
        <v>0</v>
      </c>
      <c r="L223" s="17">
        <v>2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</row>
    <row r="224" spans="1:22" s="15" customFormat="1" ht="85.5" customHeight="1" x14ac:dyDescent="0.25">
      <c r="A224" s="8">
        <v>134</v>
      </c>
      <c r="B224" s="14" t="s">
        <v>59</v>
      </c>
      <c r="C224" s="17">
        <f>SUM(D224:V224)</f>
        <v>6</v>
      </c>
      <c r="D224" s="17">
        <v>0</v>
      </c>
      <c r="E224" s="17">
        <v>5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/>
      <c r="M224" s="17">
        <v>1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</row>
    <row r="225" spans="1:22" s="15" customFormat="1" x14ac:dyDescent="0.25">
      <c r="A225" s="76">
        <v>7</v>
      </c>
      <c r="B225" s="51" t="s">
        <v>27</v>
      </c>
      <c r="C225" s="19">
        <f>SUM(D225:V225)</f>
        <v>69</v>
      </c>
      <c r="D225" s="19">
        <f>SUM(D218:D224)</f>
        <v>0</v>
      </c>
      <c r="E225" s="71">
        <f>SUM(E218:E224)</f>
        <v>15</v>
      </c>
      <c r="F225" s="71">
        <f t="shared" ref="F225:V225" si="43">SUM(F218:F224)</f>
        <v>0</v>
      </c>
      <c r="G225" s="71">
        <f t="shared" si="43"/>
        <v>0</v>
      </c>
      <c r="H225" s="71">
        <f t="shared" si="43"/>
        <v>13</v>
      </c>
      <c r="I225" s="71">
        <f t="shared" si="43"/>
        <v>0</v>
      </c>
      <c r="J225" s="71">
        <f t="shared" si="43"/>
        <v>0</v>
      </c>
      <c r="K225" s="71">
        <f t="shared" si="43"/>
        <v>0</v>
      </c>
      <c r="L225" s="71">
        <f t="shared" si="43"/>
        <v>16</v>
      </c>
      <c r="M225" s="71">
        <f t="shared" si="43"/>
        <v>6</v>
      </c>
      <c r="N225" s="71">
        <f t="shared" si="43"/>
        <v>0</v>
      </c>
      <c r="O225" s="71">
        <f t="shared" si="43"/>
        <v>0</v>
      </c>
      <c r="P225" s="71">
        <f t="shared" si="43"/>
        <v>0</v>
      </c>
      <c r="Q225" s="71">
        <f t="shared" si="43"/>
        <v>5</v>
      </c>
      <c r="R225" s="71">
        <f t="shared" si="43"/>
        <v>12</v>
      </c>
      <c r="S225" s="71">
        <f t="shared" si="43"/>
        <v>2</v>
      </c>
      <c r="T225" s="71">
        <f t="shared" si="43"/>
        <v>0</v>
      </c>
      <c r="U225" s="71">
        <f t="shared" si="43"/>
        <v>0</v>
      </c>
      <c r="V225" s="71">
        <f t="shared" si="43"/>
        <v>0</v>
      </c>
    </row>
    <row r="226" spans="1:22" s="15" customFormat="1" x14ac:dyDescent="0.25">
      <c r="A226" s="91"/>
      <c r="B226" s="116" t="s">
        <v>199</v>
      </c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</row>
    <row r="227" spans="1:22" s="15" customFormat="1" ht="30" x14ac:dyDescent="0.25">
      <c r="A227" s="8">
        <v>135</v>
      </c>
      <c r="B227" s="11" t="s">
        <v>200</v>
      </c>
      <c r="C227" s="17">
        <f>SUM(D227:V227)</f>
        <v>36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8</v>
      </c>
      <c r="M227" s="17">
        <v>0</v>
      </c>
      <c r="N227" s="17">
        <v>0</v>
      </c>
      <c r="O227" s="17">
        <v>0</v>
      </c>
      <c r="P227" s="17">
        <v>0</v>
      </c>
      <c r="Q227" s="17">
        <v>2</v>
      </c>
      <c r="R227" s="17">
        <v>9</v>
      </c>
      <c r="S227" s="17">
        <v>17</v>
      </c>
      <c r="T227" s="17">
        <v>0</v>
      </c>
      <c r="U227" s="17">
        <v>0</v>
      </c>
      <c r="V227" s="17">
        <v>0</v>
      </c>
    </row>
    <row r="228" spans="1:22" s="15" customFormat="1" x14ac:dyDescent="0.25">
      <c r="A228" s="76">
        <v>1</v>
      </c>
      <c r="B228" s="10" t="s">
        <v>27</v>
      </c>
      <c r="C228" s="19">
        <f>SUM(D228:V228)</f>
        <v>36</v>
      </c>
      <c r="D228" s="19">
        <f t="shared" ref="D228:V228" si="44">SUM(D227:D227)</f>
        <v>0</v>
      </c>
      <c r="E228" s="19">
        <f t="shared" si="44"/>
        <v>0</v>
      </c>
      <c r="F228" s="19">
        <f t="shared" si="44"/>
        <v>0</v>
      </c>
      <c r="G228" s="19">
        <f t="shared" si="44"/>
        <v>0</v>
      </c>
      <c r="H228" s="19">
        <f t="shared" si="44"/>
        <v>0</v>
      </c>
      <c r="I228" s="19">
        <f t="shared" si="44"/>
        <v>0</v>
      </c>
      <c r="J228" s="19">
        <f t="shared" si="44"/>
        <v>0</v>
      </c>
      <c r="K228" s="19">
        <f t="shared" si="44"/>
        <v>0</v>
      </c>
      <c r="L228" s="19">
        <f t="shared" si="44"/>
        <v>8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2</v>
      </c>
      <c r="R228" s="19">
        <f t="shared" si="44"/>
        <v>9</v>
      </c>
      <c r="S228" s="19">
        <f t="shared" si="44"/>
        <v>17</v>
      </c>
      <c r="T228" s="19">
        <f t="shared" si="44"/>
        <v>0</v>
      </c>
      <c r="U228" s="19">
        <f t="shared" si="44"/>
        <v>0</v>
      </c>
      <c r="V228" s="19">
        <f t="shared" si="44"/>
        <v>0</v>
      </c>
    </row>
    <row r="229" spans="1:22" ht="30" x14ac:dyDescent="0.25">
      <c r="A229" s="8"/>
      <c r="B229" s="21" t="s">
        <v>44</v>
      </c>
      <c r="C229" s="17">
        <f>SUM(D229:V229)</f>
        <v>3298</v>
      </c>
      <c r="D229" s="17">
        <v>318</v>
      </c>
      <c r="E229" s="17">
        <v>116</v>
      </c>
      <c r="F229" s="17">
        <v>45</v>
      </c>
      <c r="G229" s="17">
        <v>24</v>
      </c>
      <c r="H229" s="17">
        <v>63</v>
      </c>
      <c r="I229" s="17">
        <v>41</v>
      </c>
      <c r="J229" s="17">
        <v>224</v>
      </c>
      <c r="K229" s="17">
        <v>863</v>
      </c>
      <c r="L229" s="17">
        <v>215</v>
      </c>
      <c r="M229" s="17">
        <v>57</v>
      </c>
      <c r="N229" s="17">
        <v>103</v>
      </c>
      <c r="O229" s="17">
        <v>35</v>
      </c>
      <c r="P229" s="17">
        <v>662</v>
      </c>
      <c r="Q229" s="17">
        <v>131</v>
      </c>
      <c r="R229" s="17">
        <v>190</v>
      </c>
      <c r="S229" s="17">
        <v>120</v>
      </c>
      <c r="T229" s="17">
        <v>12</v>
      </c>
      <c r="U229" s="17">
        <v>37</v>
      </c>
      <c r="V229" s="17">
        <v>42</v>
      </c>
    </row>
    <row r="230" spans="1:22" ht="28.5" x14ac:dyDescent="0.25">
      <c r="A230" s="91" t="s">
        <v>0</v>
      </c>
      <c r="B230" s="49" t="s">
        <v>225</v>
      </c>
      <c r="C230" s="89">
        <f t="shared" ref="C230:V230" si="45">C225+C215+C146+C124+C68+C228</f>
        <v>58234</v>
      </c>
      <c r="D230" s="89">
        <f t="shared" si="45"/>
        <v>9758</v>
      </c>
      <c r="E230" s="89">
        <f t="shared" si="45"/>
        <v>658</v>
      </c>
      <c r="F230" s="89">
        <f t="shared" si="45"/>
        <v>919</v>
      </c>
      <c r="G230" s="89">
        <f t="shared" si="45"/>
        <v>394</v>
      </c>
      <c r="H230" s="89">
        <f t="shared" si="45"/>
        <v>1128</v>
      </c>
      <c r="I230" s="89">
        <f t="shared" si="45"/>
        <v>744</v>
      </c>
      <c r="J230" s="89">
        <f t="shared" si="45"/>
        <v>3939</v>
      </c>
      <c r="K230" s="89">
        <f t="shared" si="45"/>
        <v>10267</v>
      </c>
      <c r="L230" s="89">
        <f t="shared" si="45"/>
        <v>5947</v>
      </c>
      <c r="M230" s="89">
        <f t="shared" si="45"/>
        <v>1218</v>
      </c>
      <c r="N230" s="89">
        <f t="shared" si="45"/>
        <v>1427</v>
      </c>
      <c r="O230" s="89">
        <f t="shared" si="45"/>
        <v>260</v>
      </c>
      <c r="P230" s="89">
        <f t="shared" si="45"/>
        <v>11657</v>
      </c>
      <c r="Q230" s="89">
        <f t="shared" si="45"/>
        <v>2973</v>
      </c>
      <c r="R230" s="89">
        <f t="shared" si="45"/>
        <v>2570</v>
      </c>
      <c r="S230" s="89">
        <f t="shared" si="45"/>
        <v>2616</v>
      </c>
      <c r="T230" s="89">
        <f t="shared" si="45"/>
        <v>356</v>
      </c>
      <c r="U230" s="89">
        <f t="shared" si="45"/>
        <v>699</v>
      </c>
      <c r="V230" s="89">
        <f t="shared" si="45"/>
        <v>704</v>
      </c>
    </row>
    <row r="231" spans="1:22" x14ac:dyDescent="0.25">
      <c r="A231" s="103">
        <f>A228+A214+A209+A204+A201+A195+A185+A145+A132+A123+A120+A116+A113+A104+A67+A64+A61+A56+A51+A41+A31+A28+A25+A22+A225+A190+A34</f>
        <v>135</v>
      </c>
      <c r="B231" s="55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</row>
    <row r="232" spans="1:22" ht="30" x14ac:dyDescent="0.25">
      <c r="B232" s="5" t="s">
        <v>46</v>
      </c>
    </row>
  </sheetData>
  <autoFilter ref="A4:V23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36">
    <mergeCell ref="A216:V216"/>
    <mergeCell ref="A217:V217"/>
    <mergeCell ref="B226:V226"/>
    <mergeCell ref="B133:V133"/>
    <mergeCell ref="B148:V148"/>
    <mergeCell ref="B186:V186"/>
    <mergeCell ref="B191:V191"/>
    <mergeCell ref="B196:V196"/>
    <mergeCell ref="B202:V202"/>
    <mergeCell ref="B205:V205"/>
    <mergeCell ref="B210:V210"/>
    <mergeCell ref="B147:V147"/>
    <mergeCell ref="A117:V117"/>
    <mergeCell ref="B121:V121"/>
    <mergeCell ref="B125:V125"/>
    <mergeCell ref="B126:V126"/>
    <mergeCell ref="B62:V62"/>
    <mergeCell ref="B65:V65"/>
    <mergeCell ref="B69:V69"/>
    <mergeCell ref="B70:V70"/>
    <mergeCell ref="B105:V105"/>
    <mergeCell ref="B114:V114"/>
    <mergeCell ref="A2:V2"/>
    <mergeCell ref="A4:A5"/>
    <mergeCell ref="B4:B5"/>
    <mergeCell ref="D4:V4"/>
    <mergeCell ref="B7:V7"/>
    <mergeCell ref="B57:V57"/>
    <mergeCell ref="B26:V26"/>
    <mergeCell ref="B29:V29"/>
    <mergeCell ref="B32:V32"/>
    <mergeCell ref="B8:V8"/>
    <mergeCell ref="B23:V23"/>
    <mergeCell ref="B35:V35"/>
    <mergeCell ref="B42:V42"/>
    <mergeCell ref="B52:V5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8"/>
  <sheetViews>
    <sheetView workbookViewId="0">
      <selection activeCell="B234" sqref="B234"/>
    </sheetView>
  </sheetViews>
  <sheetFormatPr defaultRowHeight="15" x14ac:dyDescent="0.25"/>
  <cols>
    <col min="1" max="1" width="8.85546875" style="3" customWidth="1"/>
    <col min="2" max="2" width="58.85546875" style="47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21" t="s">
        <v>264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5.75" x14ac:dyDescent="0.25">
      <c r="A3" s="31"/>
      <c r="B3" s="4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118" t="s">
        <v>1</v>
      </c>
      <c r="B4" s="126" t="s">
        <v>2</v>
      </c>
      <c r="C4" s="87"/>
      <c r="D4" s="122" t="s">
        <v>176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2" customFormat="1" ht="114" customHeight="1" x14ac:dyDescent="0.25">
      <c r="A5" s="119"/>
      <c r="B5" s="126"/>
      <c r="C5" s="33" t="s">
        <v>54</v>
      </c>
      <c r="D5" s="33" t="s">
        <v>77</v>
      </c>
      <c r="E5" s="33" t="s">
        <v>78</v>
      </c>
      <c r="F5" s="33" t="s">
        <v>84</v>
      </c>
      <c r="G5" s="33" t="s">
        <v>85</v>
      </c>
      <c r="H5" s="33" t="s">
        <v>94</v>
      </c>
      <c r="I5" s="33" t="s">
        <v>79</v>
      </c>
      <c r="J5" s="33" t="s">
        <v>89</v>
      </c>
      <c r="K5" s="33" t="s">
        <v>90</v>
      </c>
      <c r="L5" s="33" t="s">
        <v>91</v>
      </c>
      <c r="M5" s="33" t="s">
        <v>92</v>
      </c>
      <c r="N5" s="33" t="s">
        <v>95</v>
      </c>
      <c r="O5" s="33" t="s">
        <v>93</v>
      </c>
      <c r="P5" s="33" t="s">
        <v>86</v>
      </c>
      <c r="Q5" s="33" t="s">
        <v>88</v>
      </c>
      <c r="R5" s="33" t="s">
        <v>87</v>
      </c>
      <c r="S5" s="33" t="s">
        <v>80</v>
      </c>
      <c r="T5" s="33" t="s">
        <v>81</v>
      </c>
      <c r="U5" s="33" t="s">
        <v>82</v>
      </c>
      <c r="V5" s="33" t="s">
        <v>83</v>
      </c>
    </row>
    <row r="6" spans="1:22" s="15" customFormat="1" x14ac:dyDescent="0.25">
      <c r="A6" s="85">
        <v>1</v>
      </c>
      <c r="B6" s="49">
        <v>2</v>
      </c>
      <c r="C6" s="84">
        <v>3</v>
      </c>
      <c r="D6" s="84">
        <v>4</v>
      </c>
      <c r="E6" s="49">
        <v>5</v>
      </c>
      <c r="F6" s="84">
        <v>6</v>
      </c>
      <c r="G6" s="84">
        <v>7</v>
      </c>
      <c r="H6" s="49">
        <v>8</v>
      </c>
      <c r="I6" s="84">
        <v>9</v>
      </c>
      <c r="J6" s="84">
        <v>10</v>
      </c>
      <c r="K6" s="49">
        <v>11</v>
      </c>
      <c r="L6" s="84">
        <v>12</v>
      </c>
      <c r="M6" s="84">
        <v>13</v>
      </c>
      <c r="N6" s="49">
        <v>14</v>
      </c>
      <c r="O6" s="84">
        <v>15</v>
      </c>
      <c r="P6" s="84">
        <v>16</v>
      </c>
      <c r="Q6" s="49">
        <v>17</v>
      </c>
      <c r="R6" s="84">
        <v>18</v>
      </c>
      <c r="S6" s="84">
        <v>19</v>
      </c>
      <c r="T6" s="49">
        <v>20</v>
      </c>
      <c r="U6" s="84">
        <v>21</v>
      </c>
      <c r="V6" s="84">
        <v>22</v>
      </c>
    </row>
    <row r="7" spans="1:22" x14ac:dyDescent="0.25">
      <c r="A7" s="84"/>
      <c r="B7" s="113" t="s">
        <v>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5">
      <c r="A8" s="8"/>
      <c r="B8" s="120" t="s">
        <v>32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214.5" customHeight="1" x14ac:dyDescent="0.25">
      <c r="A9" s="8">
        <v>1</v>
      </c>
      <c r="B9" s="23" t="s">
        <v>96</v>
      </c>
      <c r="C9" s="17">
        <f t="shared" ref="C9:C21" si="0">SUM(D9:V9)</f>
        <v>7</v>
      </c>
      <c r="D9" s="17">
        <v>0</v>
      </c>
      <c r="E9" s="17">
        <v>0</v>
      </c>
      <c r="F9" s="17">
        <v>0</v>
      </c>
      <c r="G9" s="17">
        <v>2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</v>
      </c>
      <c r="N9" s="17">
        <v>1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3</v>
      </c>
      <c r="V9" s="17">
        <v>0</v>
      </c>
    </row>
    <row r="10" spans="1:22" ht="45" customHeight="1" x14ac:dyDescent="0.25">
      <c r="A10" s="8">
        <v>2</v>
      </c>
      <c r="B10" s="23" t="s">
        <v>14</v>
      </c>
      <c r="C10" s="17">
        <f t="shared" si="0"/>
        <v>138</v>
      </c>
      <c r="D10" s="17">
        <v>4</v>
      </c>
      <c r="E10" s="17">
        <v>4</v>
      </c>
      <c r="F10" s="17">
        <v>0</v>
      </c>
      <c r="G10" s="17">
        <v>0</v>
      </c>
      <c r="H10" s="17">
        <v>5</v>
      </c>
      <c r="I10" s="17">
        <v>4</v>
      </c>
      <c r="J10" s="17">
        <v>0</v>
      </c>
      <c r="K10" s="17">
        <v>4</v>
      </c>
      <c r="L10" s="17">
        <v>12</v>
      </c>
      <c r="M10" s="17">
        <v>4</v>
      </c>
      <c r="N10" s="17">
        <v>4</v>
      </c>
      <c r="O10" s="17">
        <v>6</v>
      </c>
      <c r="P10" s="17">
        <v>35</v>
      </c>
      <c r="Q10" s="17">
        <v>13</v>
      </c>
      <c r="R10" s="17">
        <v>0</v>
      </c>
      <c r="S10" s="17">
        <v>22</v>
      </c>
      <c r="T10" s="17">
        <v>10</v>
      </c>
      <c r="U10" s="17">
        <v>8</v>
      </c>
      <c r="V10" s="17">
        <v>3</v>
      </c>
    </row>
    <row r="11" spans="1:22" ht="60" customHeight="1" x14ac:dyDescent="0.25">
      <c r="A11" s="8">
        <v>3</v>
      </c>
      <c r="B11" s="23" t="s">
        <v>97</v>
      </c>
      <c r="C11" s="17">
        <f t="shared" si="0"/>
        <v>959</v>
      </c>
      <c r="D11" s="17">
        <v>65</v>
      </c>
      <c r="E11" s="17">
        <v>18</v>
      </c>
      <c r="F11" s="17">
        <v>39</v>
      </c>
      <c r="G11" s="17">
        <v>10</v>
      </c>
      <c r="H11" s="17">
        <v>34</v>
      </c>
      <c r="I11" s="17">
        <v>87</v>
      </c>
      <c r="J11" s="17">
        <v>52</v>
      </c>
      <c r="K11" s="17">
        <v>124</v>
      </c>
      <c r="L11" s="17">
        <v>75</v>
      </c>
      <c r="M11" s="17">
        <v>56</v>
      </c>
      <c r="N11" s="17">
        <v>76</v>
      </c>
      <c r="O11" s="17">
        <v>25</v>
      </c>
      <c r="P11" s="17">
        <v>106</v>
      </c>
      <c r="Q11" s="17">
        <v>22</v>
      </c>
      <c r="R11" s="17">
        <v>29</v>
      </c>
      <c r="S11" s="17">
        <v>31</v>
      </c>
      <c r="T11" s="17">
        <v>14</v>
      </c>
      <c r="U11" s="17">
        <v>43</v>
      </c>
      <c r="V11" s="17">
        <v>53</v>
      </c>
    </row>
    <row r="12" spans="1:22" ht="85.5" customHeight="1" x14ac:dyDescent="0.25">
      <c r="A12" s="8">
        <v>4</v>
      </c>
      <c r="B12" s="23" t="s">
        <v>226</v>
      </c>
      <c r="C12" s="17">
        <f t="shared" si="0"/>
        <v>149</v>
      </c>
      <c r="D12" s="17">
        <v>1</v>
      </c>
      <c r="E12" s="17">
        <v>0</v>
      </c>
      <c r="F12" s="17">
        <v>4</v>
      </c>
      <c r="G12" s="17">
        <v>0</v>
      </c>
      <c r="H12" s="17">
        <v>8</v>
      </c>
      <c r="I12" s="17">
        <v>2</v>
      </c>
      <c r="J12" s="17">
        <v>0</v>
      </c>
      <c r="K12" s="17">
        <v>3</v>
      </c>
      <c r="L12" s="17">
        <v>11</v>
      </c>
      <c r="M12" s="17">
        <v>34</v>
      </c>
      <c r="N12" s="17">
        <v>4</v>
      </c>
      <c r="O12" s="17">
        <v>0</v>
      </c>
      <c r="P12" s="17">
        <v>49</v>
      </c>
      <c r="Q12" s="17">
        <v>2</v>
      </c>
      <c r="R12" s="17">
        <v>1</v>
      </c>
      <c r="S12" s="17">
        <v>1</v>
      </c>
      <c r="T12" s="17">
        <v>3</v>
      </c>
      <c r="U12" s="17">
        <v>22</v>
      </c>
      <c r="V12" s="17">
        <v>4</v>
      </c>
    </row>
    <row r="13" spans="1:22" ht="30" x14ac:dyDescent="0.25">
      <c r="A13" s="8">
        <v>5</v>
      </c>
      <c r="B13" s="23" t="s">
        <v>99</v>
      </c>
      <c r="C13" s="17">
        <f t="shared" si="0"/>
        <v>12</v>
      </c>
      <c r="D13" s="17">
        <v>1</v>
      </c>
      <c r="E13" s="17">
        <v>7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1</v>
      </c>
      <c r="L13" s="17">
        <v>1</v>
      </c>
      <c r="M13" s="17">
        <v>0</v>
      </c>
      <c r="N13" s="17">
        <v>0</v>
      </c>
      <c r="O13" s="17">
        <v>0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7">
        <v>1</v>
      </c>
      <c r="V13" s="17">
        <v>0</v>
      </c>
    </row>
    <row r="14" spans="1:22" ht="78" customHeight="1" x14ac:dyDescent="0.25">
      <c r="A14" s="8">
        <v>6</v>
      </c>
      <c r="B14" s="23" t="s">
        <v>227</v>
      </c>
      <c r="C14" s="17">
        <f t="shared" si="0"/>
        <v>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4</v>
      </c>
      <c r="V14" s="17">
        <v>0</v>
      </c>
    </row>
    <row r="15" spans="1:22" ht="30" x14ac:dyDescent="0.25">
      <c r="A15" s="8">
        <v>7</v>
      </c>
      <c r="B15" s="23" t="s">
        <v>228</v>
      </c>
      <c r="C15" s="17">
        <f t="shared" si="0"/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45" x14ac:dyDescent="0.25">
      <c r="A16" s="8">
        <v>8</v>
      </c>
      <c r="B16" s="23" t="s">
        <v>229</v>
      </c>
      <c r="C16" s="17">
        <f t="shared" si="0"/>
        <v>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1</v>
      </c>
      <c r="V16" s="17">
        <v>1</v>
      </c>
    </row>
    <row r="17" spans="1:22" ht="48.75" customHeight="1" x14ac:dyDescent="0.25">
      <c r="A17" s="8">
        <v>9</v>
      </c>
      <c r="B17" s="23" t="s">
        <v>230</v>
      </c>
      <c r="C17" s="17">
        <f t="shared" si="0"/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66" customHeight="1" x14ac:dyDescent="0.25">
      <c r="A18" s="8">
        <v>10</v>
      </c>
      <c r="B18" s="23" t="s">
        <v>104</v>
      </c>
      <c r="C18" s="17">
        <f t="shared" si="0"/>
        <v>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2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30.75" customHeight="1" x14ac:dyDescent="0.25">
      <c r="A19" s="8">
        <v>11</v>
      </c>
      <c r="B19" s="23" t="s">
        <v>231</v>
      </c>
      <c r="C19" s="17">
        <f t="shared" si="0"/>
        <v>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1</v>
      </c>
      <c r="V19" s="17">
        <v>0</v>
      </c>
    </row>
    <row r="20" spans="1:22" ht="35.25" customHeight="1" x14ac:dyDescent="0.25">
      <c r="A20" s="8">
        <v>12</v>
      </c>
      <c r="B20" s="23" t="s">
        <v>106</v>
      </c>
      <c r="C20" s="17">
        <f t="shared" si="0"/>
        <v>4</v>
      </c>
      <c r="D20" s="17">
        <v>0</v>
      </c>
      <c r="E20" s="17">
        <v>1</v>
      </c>
      <c r="F20" s="17">
        <v>0</v>
      </c>
      <c r="G20" s="17">
        <v>2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1</v>
      </c>
      <c r="V20" s="17">
        <v>0</v>
      </c>
    </row>
    <row r="21" spans="1:22" ht="36.75" customHeight="1" x14ac:dyDescent="0.25">
      <c r="A21" s="8">
        <v>13</v>
      </c>
      <c r="B21" s="23" t="s">
        <v>232</v>
      </c>
      <c r="C21" s="17">
        <f t="shared" si="0"/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7">
        <v>0</v>
      </c>
    </row>
    <row r="22" spans="1:22" s="15" customFormat="1" x14ac:dyDescent="0.25">
      <c r="A22" s="84">
        <v>13</v>
      </c>
      <c r="B22" s="51" t="s">
        <v>27</v>
      </c>
      <c r="C22" s="19">
        <f>SUM(C9:C21)</f>
        <v>1282</v>
      </c>
      <c r="D22" s="19">
        <f>SUM(D9:D21)</f>
        <v>71</v>
      </c>
      <c r="E22" s="19">
        <f>SUM(E9:E21)</f>
        <v>30</v>
      </c>
      <c r="F22" s="19">
        <f t="shared" ref="F22:V22" si="1">SUM(F9:F21)</f>
        <v>43</v>
      </c>
      <c r="G22" s="19">
        <f t="shared" si="1"/>
        <v>14</v>
      </c>
      <c r="H22" s="19">
        <f t="shared" si="1"/>
        <v>47</v>
      </c>
      <c r="I22" s="19">
        <f t="shared" si="1"/>
        <v>93</v>
      </c>
      <c r="J22" s="19">
        <f t="shared" si="1"/>
        <v>52</v>
      </c>
      <c r="K22" s="19">
        <f t="shared" si="1"/>
        <v>133</v>
      </c>
      <c r="L22" s="19">
        <f t="shared" si="1"/>
        <v>99</v>
      </c>
      <c r="M22" s="19">
        <f t="shared" si="1"/>
        <v>97</v>
      </c>
      <c r="N22" s="19">
        <f t="shared" si="1"/>
        <v>87</v>
      </c>
      <c r="O22" s="19">
        <f t="shared" si="1"/>
        <v>31</v>
      </c>
      <c r="P22" s="19">
        <f t="shared" si="1"/>
        <v>191</v>
      </c>
      <c r="Q22" s="19">
        <f t="shared" si="1"/>
        <v>37</v>
      </c>
      <c r="R22" s="19">
        <f t="shared" si="1"/>
        <v>30</v>
      </c>
      <c r="S22" s="19">
        <f t="shared" si="1"/>
        <v>54</v>
      </c>
      <c r="T22" s="19">
        <f t="shared" si="1"/>
        <v>28</v>
      </c>
      <c r="U22" s="19">
        <f t="shared" si="1"/>
        <v>84</v>
      </c>
      <c r="V22" s="19">
        <f t="shared" si="1"/>
        <v>61</v>
      </c>
    </row>
    <row r="23" spans="1:22" x14ac:dyDescent="0.25">
      <c r="A23" s="8"/>
      <c r="B23" s="116" t="s">
        <v>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05" x14ac:dyDescent="0.25">
      <c r="A24" s="8">
        <v>14</v>
      </c>
      <c r="B24" s="22" t="s">
        <v>108</v>
      </c>
      <c r="C24" s="17">
        <f>SUM(D24:V24)</f>
        <v>31</v>
      </c>
      <c r="D24" s="17">
        <v>0</v>
      </c>
      <c r="E24" s="17">
        <v>2</v>
      </c>
      <c r="F24" s="17">
        <v>0</v>
      </c>
      <c r="G24" s="17">
        <v>0</v>
      </c>
      <c r="H24" s="17">
        <v>0</v>
      </c>
      <c r="I24" s="17">
        <v>3</v>
      </c>
      <c r="J24" s="17">
        <v>3</v>
      </c>
      <c r="K24" s="17">
        <v>3</v>
      </c>
      <c r="L24" s="17">
        <v>15</v>
      </c>
      <c r="M24" s="17">
        <v>0</v>
      </c>
      <c r="N24" s="17">
        <v>0</v>
      </c>
      <c r="O24" s="17">
        <v>1</v>
      </c>
      <c r="P24" s="17">
        <v>4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s="15" customFormat="1" x14ac:dyDescent="0.25">
      <c r="A25" s="84">
        <v>1</v>
      </c>
      <c r="B25" s="51" t="s">
        <v>27</v>
      </c>
      <c r="C25" s="19">
        <f>SUM(C24)</f>
        <v>31</v>
      </c>
      <c r="D25" s="19">
        <f t="shared" ref="D25:V25" si="2">SUM(D24)</f>
        <v>0</v>
      </c>
      <c r="E25" s="19">
        <f t="shared" si="2"/>
        <v>2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3</v>
      </c>
      <c r="J25" s="19">
        <f t="shared" si="2"/>
        <v>3</v>
      </c>
      <c r="K25" s="19">
        <f t="shared" si="2"/>
        <v>3</v>
      </c>
      <c r="L25" s="19">
        <f t="shared" si="2"/>
        <v>15</v>
      </c>
      <c r="M25" s="19">
        <f t="shared" si="2"/>
        <v>0</v>
      </c>
      <c r="N25" s="19">
        <f t="shared" si="2"/>
        <v>0</v>
      </c>
      <c r="O25" s="19">
        <f t="shared" si="2"/>
        <v>1</v>
      </c>
      <c r="P25" s="19">
        <f t="shared" si="2"/>
        <v>4</v>
      </c>
      <c r="Q25" s="19">
        <f t="shared" si="2"/>
        <v>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19">
        <f t="shared" si="2"/>
        <v>0</v>
      </c>
      <c r="V25" s="19">
        <f t="shared" si="2"/>
        <v>0</v>
      </c>
    </row>
    <row r="26" spans="1:22" ht="15" customHeight="1" x14ac:dyDescent="0.25">
      <c r="A26" s="8"/>
      <c r="B26" s="116" t="s">
        <v>188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ht="101.25" customHeight="1" x14ac:dyDescent="0.25">
      <c r="A27" s="8">
        <v>15</v>
      </c>
      <c r="B27" s="11" t="s">
        <v>108</v>
      </c>
      <c r="C27" s="17">
        <f>SUM(D27:V27)</f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s="15" customFormat="1" x14ac:dyDescent="0.25">
      <c r="A28" s="84">
        <v>1</v>
      </c>
      <c r="B28" s="10" t="s">
        <v>27</v>
      </c>
      <c r="C28" s="19">
        <f>SUM(C27)</f>
        <v>0</v>
      </c>
      <c r="D28" s="19">
        <f t="shared" ref="D28:V28" si="3">SUM(D27)</f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</row>
    <row r="29" spans="1:22" s="15" customFormat="1" x14ac:dyDescent="0.25">
      <c r="A29" s="84"/>
      <c r="B29" s="116" t="s">
        <v>195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5" customFormat="1" ht="90" x14ac:dyDescent="0.25">
      <c r="A30" s="8">
        <v>16</v>
      </c>
      <c r="B30" s="11" t="s">
        <v>196</v>
      </c>
      <c r="C30" s="17">
        <f>SUM(D30:V30)</f>
        <v>2</v>
      </c>
      <c r="D30" s="17">
        <v>0</v>
      </c>
      <c r="E30" s="17">
        <v>2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s="15" customFormat="1" x14ac:dyDescent="0.25">
      <c r="A31" s="84">
        <v>1</v>
      </c>
      <c r="B31" s="10" t="s">
        <v>27</v>
      </c>
      <c r="C31" s="19">
        <f t="shared" ref="C31" si="4">SUM(D31:V31)</f>
        <v>0</v>
      </c>
      <c r="D31" s="19">
        <f t="shared" ref="D31:V31" si="5">SUM(D27)</f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5"/>
        <v>0</v>
      </c>
    </row>
    <row r="32" spans="1:22" s="15" customFormat="1" x14ac:dyDescent="0.25">
      <c r="A32" s="84"/>
      <c r="B32" s="116" t="s">
        <v>237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s="15" customFormat="1" ht="105" x14ac:dyDescent="0.25">
      <c r="A33" s="8">
        <v>17</v>
      </c>
      <c r="B33" s="11" t="s">
        <v>221</v>
      </c>
      <c r="C33" s="17">
        <f>SUM(D33:V33)</f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</row>
    <row r="34" spans="1:22" s="15" customFormat="1" x14ac:dyDescent="0.25">
      <c r="A34" s="84">
        <v>1</v>
      </c>
      <c r="B34" s="10" t="s">
        <v>27</v>
      </c>
      <c r="C34" s="19">
        <f t="shared" ref="C34" si="6">SUM(D34:V34)</f>
        <v>2</v>
      </c>
      <c r="D34" s="19">
        <f t="shared" ref="D34:V34" si="7">SUM(D30)</f>
        <v>0</v>
      </c>
      <c r="E34" s="19">
        <f t="shared" si="7"/>
        <v>2</v>
      </c>
      <c r="F34" s="19">
        <f t="shared" si="7"/>
        <v>0</v>
      </c>
      <c r="G34" s="19">
        <f t="shared" si="7"/>
        <v>0</v>
      </c>
      <c r="H34" s="19">
        <f t="shared" si="7"/>
        <v>0</v>
      </c>
      <c r="I34" s="19">
        <f t="shared" si="7"/>
        <v>0</v>
      </c>
      <c r="J34" s="19">
        <f t="shared" si="7"/>
        <v>0</v>
      </c>
      <c r="K34" s="19">
        <f t="shared" si="7"/>
        <v>0</v>
      </c>
      <c r="L34" s="19">
        <f t="shared" si="7"/>
        <v>0</v>
      </c>
      <c r="M34" s="19">
        <f t="shared" si="7"/>
        <v>0</v>
      </c>
      <c r="N34" s="19">
        <f t="shared" si="7"/>
        <v>0</v>
      </c>
      <c r="O34" s="19">
        <f t="shared" si="7"/>
        <v>0</v>
      </c>
      <c r="P34" s="19">
        <f t="shared" si="7"/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  <c r="V34" s="19">
        <f t="shared" si="7"/>
        <v>0</v>
      </c>
    </row>
    <row r="35" spans="1:22" s="15" customFormat="1" x14ac:dyDescent="0.25">
      <c r="A35" s="84"/>
      <c r="B35" s="116" t="s">
        <v>238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</row>
    <row r="36" spans="1:22" s="15" customFormat="1" ht="75" x14ac:dyDescent="0.25">
      <c r="A36" s="8">
        <v>18</v>
      </c>
      <c r="B36" s="11" t="s">
        <v>222</v>
      </c>
      <c r="C36" s="17">
        <f>SUM(D36:V36)</f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</row>
    <row r="37" spans="1:22" s="15" customFormat="1" x14ac:dyDescent="0.25">
      <c r="A37" s="84">
        <v>1</v>
      </c>
      <c r="B37" s="10" t="s">
        <v>27</v>
      </c>
      <c r="C37" s="19">
        <f t="shared" ref="C37" si="8">SUM(D37:V37)</f>
        <v>0</v>
      </c>
      <c r="D37" s="19">
        <f t="shared" ref="D37:V37" si="9">SUM(D33)</f>
        <v>0</v>
      </c>
      <c r="E37" s="19">
        <f t="shared" si="9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si="9"/>
        <v>0</v>
      </c>
      <c r="Q37" s="19">
        <f t="shared" si="9"/>
        <v>0</v>
      </c>
      <c r="R37" s="19">
        <f t="shared" si="9"/>
        <v>0</v>
      </c>
      <c r="S37" s="19">
        <f t="shared" si="9"/>
        <v>0</v>
      </c>
      <c r="T37" s="19">
        <f t="shared" si="9"/>
        <v>0</v>
      </c>
      <c r="U37" s="19">
        <f t="shared" si="9"/>
        <v>0</v>
      </c>
      <c r="V37" s="19">
        <f t="shared" si="9"/>
        <v>0</v>
      </c>
    </row>
    <row r="38" spans="1:22" x14ac:dyDescent="0.25">
      <c r="A38" s="8"/>
      <c r="B38" s="116" t="s">
        <v>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ht="45" x14ac:dyDescent="0.25">
      <c r="A39" s="8">
        <v>19</v>
      </c>
      <c r="B39" s="22" t="s">
        <v>233</v>
      </c>
      <c r="C39" s="34">
        <f>SUM(D39:V39)</f>
        <v>0</v>
      </c>
      <c r="D39" s="34">
        <v>0</v>
      </c>
      <c r="E39" s="1" t="s">
        <v>175</v>
      </c>
      <c r="F39" s="1" t="s">
        <v>175</v>
      </c>
      <c r="G39" s="1" t="s">
        <v>175</v>
      </c>
      <c r="H39" s="1" t="s">
        <v>175</v>
      </c>
      <c r="I39" s="1" t="s">
        <v>175</v>
      </c>
      <c r="J39" s="1" t="s">
        <v>175</v>
      </c>
      <c r="K39" s="1" t="s">
        <v>175</v>
      </c>
      <c r="L39" s="1" t="s">
        <v>175</v>
      </c>
      <c r="M39" s="1" t="s">
        <v>175</v>
      </c>
      <c r="N39" s="1" t="s">
        <v>175</v>
      </c>
      <c r="O39" s="1" t="s">
        <v>175</v>
      </c>
      <c r="P39" s="1" t="s">
        <v>175</v>
      </c>
      <c r="Q39" s="1" t="s">
        <v>175</v>
      </c>
      <c r="R39" s="1" t="s">
        <v>175</v>
      </c>
      <c r="S39" s="1" t="s">
        <v>175</v>
      </c>
      <c r="T39" s="1" t="s">
        <v>175</v>
      </c>
      <c r="U39" s="1" t="s">
        <v>175</v>
      </c>
      <c r="V39" s="1" t="s">
        <v>175</v>
      </c>
    </row>
    <row r="40" spans="1:22" ht="120.75" customHeight="1" x14ac:dyDescent="0.25">
      <c r="A40" s="8">
        <v>20</v>
      </c>
      <c r="B40" s="14" t="s">
        <v>234</v>
      </c>
      <c r="C40" s="34">
        <f>SUM(D40:V40)</f>
        <v>0</v>
      </c>
      <c r="D40" s="34">
        <v>0</v>
      </c>
      <c r="E40" s="1" t="s">
        <v>175</v>
      </c>
      <c r="F40" s="1" t="s">
        <v>175</v>
      </c>
      <c r="G40" s="1" t="s">
        <v>175</v>
      </c>
      <c r="H40" s="1" t="s">
        <v>175</v>
      </c>
      <c r="I40" s="1" t="s">
        <v>175</v>
      </c>
      <c r="J40" s="1" t="s">
        <v>175</v>
      </c>
      <c r="K40" s="1" t="s">
        <v>175</v>
      </c>
      <c r="L40" s="1" t="s">
        <v>175</v>
      </c>
      <c r="M40" s="1" t="s">
        <v>175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ht="88.5" customHeight="1" x14ac:dyDescent="0.25">
      <c r="A41" s="8">
        <v>21</v>
      </c>
      <c r="B41" s="14" t="s">
        <v>111</v>
      </c>
      <c r="C41" s="34">
        <f>SUM(D41:V41)</f>
        <v>0</v>
      </c>
      <c r="D41" s="34">
        <v>0</v>
      </c>
      <c r="E41" s="1" t="s">
        <v>175</v>
      </c>
      <c r="F41" s="1" t="s">
        <v>175</v>
      </c>
      <c r="G41" s="1" t="s">
        <v>175</v>
      </c>
      <c r="H41" s="1" t="s">
        <v>175</v>
      </c>
      <c r="I41" s="1" t="s">
        <v>175</v>
      </c>
      <c r="J41" s="1" t="s">
        <v>175</v>
      </c>
      <c r="K41" s="1" t="s">
        <v>175</v>
      </c>
      <c r="L41" s="1" t="s">
        <v>175</v>
      </c>
      <c r="M41" s="1" t="s">
        <v>175</v>
      </c>
      <c r="N41" s="1" t="s">
        <v>175</v>
      </c>
      <c r="O41" s="1" t="s">
        <v>175</v>
      </c>
      <c r="P41" s="1" t="s">
        <v>175</v>
      </c>
      <c r="Q41" s="1" t="s">
        <v>175</v>
      </c>
      <c r="R41" s="1" t="s">
        <v>175</v>
      </c>
      <c r="S41" s="1" t="s">
        <v>175</v>
      </c>
      <c r="T41" s="1" t="s">
        <v>175</v>
      </c>
      <c r="U41" s="1" t="s">
        <v>175</v>
      </c>
      <c r="V41" s="1" t="s">
        <v>175</v>
      </c>
    </row>
    <row r="42" spans="1:22" ht="30" x14ac:dyDescent="0.25">
      <c r="A42" s="8">
        <v>22</v>
      </c>
      <c r="B42" s="14" t="s">
        <v>112</v>
      </c>
      <c r="C42" s="34">
        <f>SUM(D42:V42)</f>
        <v>0</v>
      </c>
      <c r="D42" s="34">
        <v>0</v>
      </c>
      <c r="E42" s="1" t="s">
        <v>175</v>
      </c>
      <c r="F42" s="1" t="s">
        <v>175</v>
      </c>
      <c r="G42" s="1" t="s">
        <v>175</v>
      </c>
      <c r="H42" s="1" t="s">
        <v>175</v>
      </c>
      <c r="I42" s="1" t="s">
        <v>175</v>
      </c>
      <c r="J42" s="1" t="s">
        <v>175</v>
      </c>
      <c r="K42" s="1" t="s">
        <v>175</v>
      </c>
      <c r="L42" s="1" t="s">
        <v>175</v>
      </c>
      <c r="M42" s="1" t="s">
        <v>175</v>
      </c>
      <c r="N42" s="1" t="s">
        <v>175</v>
      </c>
      <c r="O42" s="1" t="s">
        <v>175</v>
      </c>
      <c r="P42" s="1" t="s">
        <v>175</v>
      </c>
      <c r="Q42" s="1" t="s">
        <v>175</v>
      </c>
      <c r="R42" s="1" t="s">
        <v>175</v>
      </c>
      <c r="S42" s="1" t="s">
        <v>175</v>
      </c>
      <c r="T42" s="1" t="s">
        <v>175</v>
      </c>
      <c r="U42" s="1" t="s">
        <v>175</v>
      </c>
      <c r="V42" s="1" t="s">
        <v>175</v>
      </c>
    </row>
    <row r="43" spans="1:22" ht="61.5" customHeight="1" x14ac:dyDescent="0.25">
      <c r="A43" s="8">
        <v>23</v>
      </c>
      <c r="B43" s="14" t="s">
        <v>113</v>
      </c>
      <c r="C43" s="34">
        <f>SUM(D43:V43)</f>
        <v>0</v>
      </c>
      <c r="D43" s="34">
        <v>0</v>
      </c>
      <c r="E43" s="1" t="s">
        <v>175</v>
      </c>
      <c r="F43" s="1" t="s">
        <v>175</v>
      </c>
      <c r="G43" s="1" t="s">
        <v>175</v>
      </c>
      <c r="H43" s="1" t="s">
        <v>175</v>
      </c>
      <c r="I43" s="1" t="s">
        <v>175</v>
      </c>
      <c r="J43" s="1" t="s">
        <v>175</v>
      </c>
      <c r="K43" s="1" t="s">
        <v>175</v>
      </c>
      <c r="L43" s="1" t="s">
        <v>175</v>
      </c>
      <c r="M43" s="1" t="s">
        <v>175</v>
      </c>
      <c r="N43" s="1" t="s">
        <v>175</v>
      </c>
      <c r="O43" s="1" t="s">
        <v>175</v>
      </c>
      <c r="P43" s="1" t="s">
        <v>175</v>
      </c>
      <c r="Q43" s="1" t="s">
        <v>175</v>
      </c>
      <c r="R43" s="1" t="s">
        <v>175</v>
      </c>
      <c r="S43" s="1" t="s">
        <v>175</v>
      </c>
      <c r="T43" s="1" t="s">
        <v>175</v>
      </c>
      <c r="U43" s="1" t="s">
        <v>175</v>
      </c>
      <c r="V43" s="1" t="s">
        <v>175</v>
      </c>
    </row>
    <row r="44" spans="1:22" s="15" customFormat="1" x14ac:dyDescent="0.25">
      <c r="A44" s="84">
        <v>5</v>
      </c>
      <c r="B44" s="51" t="s">
        <v>27</v>
      </c>
      <c r="C44" s="19">
        <f t="shared" ref="C44:V44" si="10">SUM(C39:C43)</f>
        <v>0</v>
      </c>
      <c r="D44" s="19">
        <f t="shared" si="10"/>
        <v>0</v>
      </c>
      <c r="E44" s="19">
        <f t="shared" si="10"/>
        <v>0</v>
      </c>
      <c r="F44" s="19">
        <f t="shared" si="10"/>
        <v>0</v>
      </c>
      <c r="G44" s="19">
        <f t="shared" si="10"/>
        <v>0</v>
      </c>
      <c r="H44" s="19">
        <f t="shared" si="10"/>
        <v>0</v>
      </c>
      <c r="I44" s="19">
        <f t="shared" si="10"/>
        <v>0</v>
      </c>
      <c r="J44" s="19">
        <f t="shared" si="10"/>
        <v>0</v>
      </c>
      <c r="K44" s="19">
        <f t="shared" si="10"/>
        <v>0</v>
      </c>
      <c r="L44" s="19">
        <f t="shared" si="10"/>
        <v>0</v>
      </c>
      <c r="M44" s="19">
        <f t="shared" si="10"/>
        <v>0</v>
      </c>
      <c r="N44" s="19">
        <f t="shared" si="10"/>
        <v>0</v>
      </c>
      <c r="O44" s="19">
        <f t="shared" si="10"/>
        <v>0</v>
      </c>
      <c r="P44" s="19">
        <f t="shared" si="10"/>
        <v>0</v>
      </c>
      <c r="Q44" s="19">
        <f t="shared" si="10"/>
        <v>0</v>
      </c>
      <c r="R44" s="19">
        <f t="shared" si="10"/>
        <v>0</v>
      </c>
      <c r="S44" s="19">
        <f t="shared" si="10"/>
        <v>0</v>
      </c>
      <c r="T44" s="19">
        <f t="shared" si="10"/>
        <v>0</v>
      </c>
      <c r="U44" s="19">
        <f t="shared" si="10"/>
        <v>0</v>
      </c>
      <c r="V44" s="19">
        <f t="shared" si="10"/>
        <v>0</v>
      </c>
    </row>
    <row r="45" spans="1:22" x14ac:dyDescent="0.25">
      <c r="A45" s="8"/>
      <c r="B45" s="116" t="s">
        <v>23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</row>
    <row r="46" spans="1:22" ht="30" x14ac:dyDescent="0.25">
      <c r="A46" s="8">
        <v>24</v>
      </c>
      <c r="B46" s="21" t="s">
        <v>24</v>
      </c>
      <c r="C46" s="17">
        <f t="shared" ref="C46:C53" si="11">SUM(D46:V46)</f>
        <v>25</v>
      </c>
      <c r="D46" s="17">
        <v>0</v>
      </c>
      <c r="E46" s="17">
        <v>1</v>
      </c>
      <c r="F46" s="17">
        <v>1</v>
      </c>
      <c r="G46" s="17">
        <v>1</v>
      </c>
      <c r="H46" s="17">
        <v>0</v>
      </c>
      <c r="I46" s="17">
        <v>4</v>
      </c>
      <c r="J46" s="17">
        <v>0</v>
      </c>
      <c r="K46" s="17">
        <v>0</v>
      </c>
      <c r="L46" s="17">
        <v>3</v>
      </c>
      <c r="M46" s="17">
        <v>0</v>
      </c>
      <c r="N46" s="17">
        <v>1</v>
      </c>
      <c r="O46" s="17">
        <v>3</v>
      </c>
      <c r="P46" s="17">
        <v>2</v>
      </c>
      <c r="Q46" s="17">
        <v>0</v>
      </c>
      <c r="R46" s="17">
        <v>1</v>
      </c>
      <c r="S46" s="17">
        <v>1</v>
      </c>
      <c r="T46" s="17">
        <v>0</v>
      </c>
      <c r="U46" s="17">
        <v>0</v>
      </c>
      <c r="V46" s="17">
        <v>7</v>
      </c>
    </row>
    <row r="47" spans="1:22" ht="44.25" customHeight="1" x14ac:dyDescent="0.25">
      <c r="A47" s="8">
        <v>25</v>
      </c>
      <c r="B47" s="21" t="s">
        <v>45</v>
      </c>
      <c r="C47" s="17">
        <f t="shared" si="11"/>
        <v>4078</v>
      </c>
      <c r="D47" s="17">
        <v>627</v>
      </c>
      <c r="E47" s="17">
        <v>153</v>
      </c>
      <c r="F47" s="17">
        <v>45</v>
      </c>
      <c r="G47" s="17">
        <v>17</v>
      </c>
      <c r="H47" s="17">
        <v>52</v>
      </c>
      <c r="I47" s="17">
        <v>140</v>
      </c>
      <c r="J47" s="17">
        <v>200</v>
      </c>
      <c r="K47" s="17">
        <v>436</v>
      </c>
      <c r="L47" s="17">
        <v>450</v>
      </c>
      <c r="M47" s="17">
        <v>94</v>
      </c>
      <c r="N47" s="17">
        <v>198</v>
      </c>
      <c r="O47" s="17">
        <v>34</v>
      </c>
      <c r="P47" s="17">
        <v>1088</v>
      </c>
      <c r="Q47" s="17">
        <v>119</v>
      </c>
      <c r="R47" s="17">
        <v>216</v>
      </c>
      <c r="S47" s="17">
        <v>103</v>
      </c>
      <c r="T47" s="17">
        <v>14</v>
      </c>
      <c r="U47" s="17">
        <v>63</v>
      </c>
      <c r="V47" s="17">
        <v>29</v>
      </c>
    </row>
    <row r="48" spans="1:22" ht="75" x14ac:dyDescent="0.25">
      <c r="A48" s="8">
        <v>26</v>
      </c>
      <c r="B48" s="21" t="s">
        <v>117</v>
      </c>
      <c r="C48" s="17">
        <f t="shared" si="11"/>
        <v>735</v>
      </c>
      <c r="D48" s="17">
        <v>72</v>
      </c>
      <c r="E48" s="17">
        <v>60</v>
      </c>
      <c r="F48" s="17">
        <v>41</v>
      </c>
      <c r="G48" s="17">
        <v>12</v>
      </c>
      <c r="H48" s="17">
        <v>1</v>
      </c>
      <c r="I48" s="17">
        <v>7</v>
      </c>
      <c r="J48" s="17">
        <v>6</v>
      </c>
      <c r="K48" s="17">
        <v>30</v>
      </c>
      <c r="L48" s="17">
        <v>141</v>
      </c>
      <c r="M48" s="17">
        <v>1</v>
      </c>
      <c r="N48" s="17">
        <v>175</v>
      </c>
      <c r="O48" s="17">
        <v>10</v>
      </c>
      <c r="P48" s="17">
        <v>36</v>
      </c>
      <c r="Q48" s="17">
        <v>8</v>
      </c>
      <c r="R48" s="17">
        <v>102</v>
      </c>
      <c r="S48" s="17">
        <v>19</v>
      </c>
      <c r="T48" s="17">
        <v>1</v>
      </c>
      <c r="U48" s="17">
        <v>5</v>
      </c>
      <c r="V48" s="17">
        <v>8</v>
      </c>
    </row>
    <row r="49" spans="1:22" ht="75" x14ac:dyDescent="0.25">
      <c r="A49" s="8">
        <v>27</v>
      </c>
      <c r="B49" s="21" t="s">
        <v>118</v>
      </c>
      <c r="C49" s="17">
        <f t="shared" si="11"/>
        <v>409</v>
      </c>
      <c r="D49" s="17">
        <v>20</v>
      </c>
      <c r="E49" s="17">
        <v>19</v>
      </c>
      <c r="F49" s="17">
        <v>3</v>
      </c>
      <c r="G49" s="17">
        <v>6</v>
      </c>
      <c r="H49" s="17">
        <v>1</v>
      </c>
      <c r="I49" s="17">
        <v>0</v>
      </c>
      <c r="J49" s="17">
        <v>17</v>
      </c>
      <c r="K49" s="17">
        <v>98</v>
      </c>
      <c r="L49" s="17">
        <v>29</v>
      </c>
      <c r="M49" s="17">
        <v>23</v>
      </c>
      <c r="N49" s="17">
        <v>0</v>
      </c>
      <c r="O49" s="17">
        <v>2</v>
      </c>
      <c r="P49" s="17">
        <v>109</v>
      </c>
      <c r="Q49" s="17">
        <v>11</v>
      </c>
      <c r="R49" s="17">
        <v>28</v>
      </c>
      <c r="S49" s="17">
        <v>22</v>
      </c>
      <c r="T49" s="17">
        <v>2</v>
      </c>
      <c r="U49" s="17">
        <v>17</v>
      </c>
      <c r="V49" s="17">
        <v>2</v>
      </c>
    </row>
    <row r="50" spans="1:22" ht="45" x14ac:dyDescent="0.25">
      <c r="A50" s="8">
        <v>28</v>
      </c>
      <c r="B50" s="21" t="s">
        <v>235</v>
      </c>
      <c r="C50" s="17">
        <f t="shared" si="11"/>
        <v>2257</v>
      </c>
      <c r="D50" s="17">
        <v>346</v>
      </c>
      <c r="E50" s="17">
        <v>76</v>
      </c>
      <c r="F50" s="17">
        <v>7</v>
      </c>
      <c r="G50" s="17">
        <v>12</v>
      </c>
      <c r="H50" s="17">
        <v>37</v>
      </c>
      <c r="I50" s="17">
        <v>23</v>
      </c>
      <c r="J50" s="17">
        <v>143</v>
      </c>
      <c r="K50" s="17">
        <v>588</v>
      </c>
      <c r="L50" s="17">
        <v>193</v>
      </c>
      <c r="M50" s="17">
        <v>61</v>
      </c>
      <c r="N50" s="17">
        <v>74</v>
      </c>
      <c r="O50" s="17">
        <v>1</v>
      </c>
      <c r="P50" s="17">
        <v>328</v>
      </c>
      <c r="Q50" s="17">
        <v>85</v>
      </c>
      <c r="R50" s="17">
        <v>80</v>
      </c>
      <c r="S50" s="17">
        <v>109</v>
      </c>
      <c r="T50" s="17">
        <v>23</v>
      </c>
      <c r="U50" s="17">
        <v>20</v>
      </c>
      <c r="V50" s="17">
        <v>51</v>
      </c>
    </row>
    <row r="51" spans="1:22" ht="60" x14ac:dyDescent="0.25">
      <c r="A51" s="8">
        <v>29</v>
      </c>
      <c r="B51" s="21" t="s">
        <v>236</v>
      </c>
      <c r="C51" s="17">
        <f t="shared" si="11"/>
        <v>466</v>
      </c>
      <c r="D51" s="17">
        <v>36</v>
      </c>
      <c r="E51" s="17">
        <v>19</v>
      </c>
      <c r="F51" s="17">
        <v>6</v>
      </c>
      <c r="G51" s="17">
        <v>5</v>
      </c>
      <c r="H51" s="17">
        <v>17</v>
      </c>
      <c r="I51" s="17">
        <v>10</v>
      </c>
      <c r="J51" s="17">
        <v>18</v>
      </c>
      <c r="K51" s="17">
        <v>78</v>
      </c>
      <c r="L51" s="17">
        <v>65</v>
      </c>
      <c r="M51" s="17">
        <v>51</v>
      </c>
      <c r="N51" s="17">
        <v>16</v>
      </c>
      <c r="O51" s="17">
        <v>1</v>
      </c>
      <c r="P51" s="17">
        <v>68</v>
      </c>
      <c r="Q51" s="17">
        <v>12</v>
      </c>
      <c r="R51" s="17">
        <v>12</v>
      </c>
      <c r="S51" s="17">
        <v>26</v>
      </c>
      <c r="T51" s="17">
        <v>7</v>
      </c>
      <c r="U51" s="17">
        <v>14</v>
      </c>
      <c r="V51" s="17">
        <v>5</v>
      </c>
    </row>
    <row r="52" spans="1:22" ht="90" x14ac:dyDescent="0.25">
      <c r="A52" s="8">
        <v>30</v>
      </c>
      <c r="B52" s="21" t="s">
        <v>115</v>
      </c>
      <c r="C52" s="17">
        <f t="shared" si="11"/>
        <v>5918</v>
      </c>
      <c r="D52" s="17">
        <v>845</v>
      </c>
      <c r="E52" s="17">
        <v>249</v>
      </c>
      <c r="F52" s="17">
        <v>0</v>
      </c>
      <c r="G52" s="17">
        <v>90</v>
      </c>
      <c r="H52" s="17">
        <v>76</v>
      </c>
      <c r="I52" s="17">
        <v>152</v>
      </c>
      <c r="J52" s="17">
        <v>309</v>
      </c>
      <c r="K52" s="17">
        <v>952</v>
      </c>
      <c r="L52" s="17">
        <v>632</v>
      </c>
      <c r="M52" s="17">
        <v>212</v>
      </c>
      <c r="N52" s="17">
        <v>209</v>
      </c>
      <c r="O52" s="17">
        <v>2</v>
      </c>
      <c r="P52" s="17">
        <v>828</v>
      </c>
      <c r="Q52" s="17">
        <v>752</v>
      </c>
      <c r="R52" s="17">
        <v>76</v>
      </c>
      <c r="S52" s="17">
        <v>247</v>
      </c>
      <c r="T52" s="17">
        <v>19</v>
      </c>
      <c r="U52" s="17">
        <v>96</v>
      </c>
      <c r="V52" s="17">
        <v>172</v>
      </c>
    </row>
    <row r="53" spans="1:22" ht="75" x14ac:dyDescent="0.25">
      <c r="A53" s="8">
        <v>31</v>
      </c>
      <c r="B53" s="21" t="s">
        <v>116</v>
      </c>
      <c r="C53" s="17">
        <f t="shared" si="11"/>
        <v>1503</v>
      </c>
      <c r="D53" s="17">
        <v>227</v>
      </c>
      <c r="E53" s="17">
        <v>29</v>
      </c>
      <c r="F53" s="17">
        <v>0</v>
      </c>
      <c r="G53" s="17">
        <v>1</v>
      </c>
      <c r="H53" s="17">
        <v>18</v>
      </c>
      <c r="I53" s="17">
        <v>9</v>
      </c>
      <c r="J53" s="17">
        <v>218</v>
      </c>
      <c r="K53" s="17">
        <v>560</v>
      </c>
      <c r="L53" s="17">
        <v>44</v>
      </c>
      <c r="M53" s="17">
        <v>22</v>
      </c>
      <c r="N53" s="17">
        <v>13</v>
      </c>
      <c r="O53" s="17">
        <v>0</v>
      </c>
      <c r="P53" s="17">
        <v>199</v>
      </c>
      <c r="Q53" s="17">
        <v>83</v>
      </c>
      <c r="R53" s="17">
        <v>51</v>
      </c>
      <c r="S53" s="17">
        <v>10</v>
      </c>
      <c r="T53" s="17">
        <v>9</v>
      </c>
      <c r="U53" s="17">
        <v>0</v>
      </c>
      <c r="V53" s="17">
        <v>10</v>
      </c>
    </row>
    <row r="54" spans="1:22" s="15" customFormat="1" x14ac:dyDescent="0.25">
      <c r="A54" s="84">
        <v>8</v>
      </c>
      <c r="B54" s="51" t="s">
        <v>27</v>
      </c>
      <c r="C54" s="20">
        <f t="shared" ref="C54:V54" si="12">SUM(C46:C53)</f>
        <v>15391</v>
      </c>
      <c r="D54" s="20">
        <f t="shared" si="12"/>
        <v>2173</v>
      </c>
      <c r="E54" s="20">
        <f t="shared" si="12"/>
        <v>606</v>
      </c>
      <c r="F54" s="20">
        <f t="shared" si="12"/>
        <v>103</v>
      </c>
      <c r="G54" s="20">
        <f t="shared" si="12"/>
        <v>144</v>
      </c>
      <c r="H54" s="20">
        <f t="shared" si="12"/>
        <v>202</v>
      </c>
      <c r="I54" s="20">
        <f t="shared" si="12"/>
        <v>345</v>
      </c>
      <c r="J54" s="20">
        <f t="shared" si="12"/>
        <v>911</v>
      </c>
      <c r="K54" s="20">
        <f t="shared" si="12"/>
        <v>2742</v>
      </c>
      <c r="L54" s="20">
        <f t="shared" si="12"/>
        <v>1557</v>
      </c>
      <c r="M54" s="20">
        <f t="shared" si="12"/>
        <v>464</v>
      </c>
      <c r="N54" s="20">
        <f t="shared" si="12"/>
        <v>686</v>
      </c>
      <c r="O54" s="20">
        <f t="shared" si="12"/>
        <v>53</v>
      </c>
      <c r="P54" s="20">
        <f t="shared" si="12"/>
        <v>2658</v>
      </c>
      <c r="Q54" s="20">
        <f t="shared" si="12"/>
        <v>1070</v>
      </c>
      <c r="R54" s="20">
        <f t="shared" si="12"/>
        <v>566</v>
      </c>
      <c r="S54" s="20">
        <f t="shared" si="12"/>
        <v>537</v>
      </c>
      <c r="T54" s="20">
        <f t="shared" si="12"/>
        <v>75</v>
      </c>
      <c r="U54" s="20">
        <f t="shared" si="12"/>
        <v>215</v>
      </c>
      <c r="V54" s="20">
        <f t="shared" si="12"/>
        <v>284</v>
      </c>
    </row>
    <row r="55" spans="1:22" x14ac:dyDescent="0.25">
      <c r="A55" s="8"/>
      <c r="B55" s="116" t="s">
        <v>9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</row>
    <row r="56" spans="1:22" ht="30" x14ac:dyDescent="0.25">
      <c r="A56" s="8">
        <v>32</v>
      </c>
      <c r="B56" s="52" t="s">
        <v>37</v>
      </c>
      <c r="C56" s="17">
        <f>SUM(D56:V56)</f>
        <v>5</v>
      </c>
      <c r="D56" s="17">
        <v>0</v>
      </c>
      <c r="E56" s="17">
        <v>3</v>
      </c>
      <c r="F56" s="17">
        <v>0</v>
      </c>
      <c r="G56" s="17">
        <v>0</v>
      </c>
      <c r="H56" s="17">
        <v>1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1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</row>
    <row r="57" spans="1:22" ht="59.25" customHeight="1" x14ac:dyDescent="0.25">
      <c r="A57" s="8">
        <v>33</v>
      </c>
      <c r="B57" s="21" t="s">
        <v>119</v>
      </c>
      <c r="C57" s="17">
        <f>SUM(D57:V57)</f>
        <v>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2</v>
      </c>
      <c r="V57" s="17">
        <v>0</v>
      </c>
    </row>
    <row r="58" spans="1:22" ht="60" x14ac:dyDescent="0.25">
      <c r="A58" s="8"/>
      <c r="B58" s="21" t="s">
        <v>120</v>
      </c>
      <c r="C58" s="17">
        <f>SUM(D58:V58)</f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</row>
    <row r="59" spans="1:22" s="15" customFormat="1" x14ac:dyDescent="0.25">
      <c r="A59" s="84">
        <v>2</v>
      </c>
      <c r="B59" s="51" t="s">
        <v>27</v>
      </c>
      <c r="C59" s="19">
        <f t="shared" ref="C59:V59" si="13">SUM(C56:C58)</f>
        <v>7</v>
      </c>
      <c r="D59" s="19">
        <f t="shared" si="13"/>
        <v>0</v>
      </c>
      <c r="E59" s="19">
        <f t="shared" si="13"/>
        <v>3</v>
      </c>
      <c r="F59" s="19">
        <f t="shared" si="13"/>
        <v>0</v>
      </c>
      <c r="G59" s="19">
        <f t="shared" si="13"/>
        <v>0</v>
      </c>
      <c r="H59" s="19">
        <f t="shared" si="13"/>
        <v>1</v>
      </c>
      <c r="I59" s="19">
        <f t="shared" si="13"/>
        <v>0</v>
      </c>
      <c r="J59" s="19">
        <f t="shared" si="13"/>
        <v>0</v>
      </c>
      <c r="K59" s="19">
        <f t="shared" si="13"/>
        <v>0</v>
      </c>
      <c r="L59" s="19">
        <f t="shared" si="13"/>
        <v>0</v>
      </c>
      <c r="M59" s="19">
        <f t="shared" si="13"/>
        <v>0</v>
      </c>
      <c r="N59" s="19">
        <f t="shared" si="13"/>
        <v>0</v>
      </c>
      <c r="O59" s="19">
        <f t="shared" si="13"/>
        <v>0</v>
      </c>
      <c r="P59" s="19">
        <f t="shared" si="13"/>
        <v>1</v>
      </c>
      <c r="Q59" s="19">
        <f t="shared" si="13"/>
        <v>0</v>
      </c>
      <c r="R59" s="19">
        <f t="shared" si="13"/>
        <v>0</v>
      </c>
      <c r="S59" s="19">
        <f t="shared" si="13"/>
        <v>0</v>
      </c>
      <c r="T59" s="19">
        <f t="shared" si="13"/>
        <v>0</v>
      </c>
      <c r="U59" s="19">
        <f t="shared" si="13"/>
        <v>2</v>
      </c>
      <c r="V59" s="19">
        <f t="shared" si="13"/>
        <v>0</v>
      </c>
    </row>
    <row r="60" spans="1:22" x14ac:dyDescent="0.25">
      <c r="A60" s="8"/>
      <c r="B60" s="116" t="s">
        <v>51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</row>
    <row r="61" spans="1:22" ht="45" x14ac:dyDescent="0.25">
      <c r="A61" s="8">
        <v>34</v>
      </c>
      <c r="B61" s="22" t="s">
        <v>239</v>
      </c>
      <c r="C61" s="17">
        <f>SUM(D61:V61)</f>
        <v>12394</v>
      </c>
      <c r="D61" s="17">
        <v>2005</v>
      </c>
      <c r="E61" s="17">
        <v>312</v>
      </c>
      <c r="F61" s="17">
        <v>186</v>
      </c>
      <c r="G61" s="17">
        <v>65</v>
      </c>
      <c r="H61" s="17">
        <v>290</v>
      </c>
      <c r="I61" s="17">
        <v>155</v>
      </c>
      <c r="J61" s="17">
        <v>918</v>
      </c>
      <c r="K61" s="17">
        <v>1422</v>
      </c>
      <c r="L61" s="17">
        <v>721</v>
      </c>
      <c r="M61" s="17">
        <v>133</v>
      </c>
      <c r="N61" s="17">
        <v>525</v>
      </c>
      <c r="O61" s="17">
        <v>91</v>
      </c>
      <c r="P61" s="17">
        <v>3025</v>
      </c>
      <c r="Q61" s="17">
        <v>652</v>
      </c>
      <c r="R61" s="17">
        <v>745</v>
      </c>
      <c r="S61" s="17">
        <v>880</v>
      </c>
      <c r="T61" s="17">
        <v>27</v>
      </c>
      <c r="U61" s="17">
        <v>182</v>
      </c>
      <c r="V61" s="17">
        <v>60</v>
      </c>
    </row>
    <row r="62" spans="1:22" ht="30" x14ac:dyDescent="0.25">
      <c r="A62" s="8">
        <v>35</v>
      </c>
      <c r="B62" s="22" t="s">
        <v>240</v>
      </c>
      <c r="C62" s="17">
        <f>SUM(D62:V62)</f>
        <v>3753</v>
      </c>
      <c r="D62" s="17">
        <v>360</v>
      </c>
      <c r="E62" s="17">
        <v>282</v>
      </c>
      <c r="F62" s="17">
        <v>59</v>
      </c>
      <c r="G62" s="17">
        <v>15</v>
      </c>
      <c r="H62" s="17">
        <v>7</v>
      </c>
      <c r="I62" s="17">
        <v>70</v>
      </c>
      <c r="J62" s="17">
        <v>489</v>
      </c>
      <c r="K62" s="17">
        <v>631</v>
      </c>
      <c r="L62" s="17">
        <v>446</v>
      </c>
      <c r="M62" s="17">
        <v>56</v>
      </c>
      <c r="N62" s="17">
        <v>13</v>
      </c>
      <c r="O62" s="17">
        <v>8</v>
      </c>
      <c r="P62" s="17">
        <v>576</v>
      </c>
      <c r="Q62" s="17">
        <v>234</v>
      </c>
      <c r="R62" s="17">
        <v>241</v>
      </c>
      <c r="S62" s="17">
        <v>169</v>
      </c>
      <c r="T62" s="17">
        <v>8</v>
      </c>
      <c r="U62" s="17">
        <v>76</v>
      </c>
      <c r="V62" s="17">
        <v>13</v>
      </c>
    </row>
    <row r="63" spans="1:22" ht="140.25" customHeight="1" x14ac:dyDescent="0.25">
      <c r="A63" s="8">
        <v>36</v>
      </c>
      <c r="B63" s="14" t="s">
        <v>124</v>
      </c>
      <c r="C63" s="17">
        <f>SUM(D63:V63)</f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</row>
    <row r="64" spans="1:22" s="15" customFormat="1" x14ac:dyDescent="0.25">
      <c r="A64" s="84">
        <v>3</v>
      </c>
      <c r="B64" s="51" t="s">
        <v>27</v>
      </c>
      <c r="C64" s="20">
        <f>SUM(C61:C63)</f>
        <v>16147</v>
      </c>
      <c r="D64" s="20">
        <f t="shared" ref="D64:V64" si="14">SUM(D61:D63)</f>
        <v>2365</v>
      </c>
      <c r="E64" s="20">
        <f t="shared" si="14"/>
        <v>594</v>
      </c>
      <c r="F64" s="20">
        <f t="shared" si="14"/>
        <v>245</v>
      </c>
      <c r="G64" s="20">
        <f t="shared" si="14"/>
        <v>80</v>
      </c>
      <c r="H64" s="20">
        <f t="shared" si="14"/>
        <v>297</v>
      </c>
      <c r="I64" s="20">
        <f t="shared" si="14"/>
        <v>225</v>
      </c>
      <c r="J64" s="20">
        <f t="shared" si="14"/>
        <v>1407</v>
      </c>
      <c r="K64" s="20">
        <f t="shared" si="14"/>
        <v>2053</v>
      </c>
      <c r="L64" s="20">
        <f t="shared" si="14"/>
        <v>1167</v>
      </c>
      <c r="M64" s="20">
        <f t="shared" si="14"/>
        <v>189</v>
      </c>
      <c r="N64" s="20">
        <f t="shared" si="14"/>
        <v>538</v>
      </c>
      <c r="O64" s="20">
        <f t="shared" si="14"/>
        <v>99</v>
      </c>
      <c r="P64" s="20">
        <f t="shared" si="14"/>
        <v>3601</v>
      </c>
      <c r="Q64" s="20">
        <f t="shared" si="14"/>
        <v>886</v>
      </c>
      <c r="R64" s="20">
        <f t="shared" si="14"/>
        <v>986</v>
      </c>
      <c r="S64" s="20">
        <f t="shared" si="14"/>
        <v>1049</v>
      </c>
      <c r="T64" s="20">
        <f t="shared" si="14"/>
        <v>35</v>
      </c>
      <c r="U64" s="20">
        <f t="shared" si="14"/>
        <v>258</v>
      </c>
      <c r="V64" s="20">
        <f t="shared" si="14"/>
        <v>73</v>
      </c>
    </row>
    <row r="65" spans="1:22" x14ac:dyDescent="0.25">
      <c r="A65" s="8"/>
      <c r="B65" s="116" t="s">
        <v>42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</row>
    <row r="66" spans="1:22" ht="45" x14ac:dyDescent="0.25">
      <c r="A66" s="8">
        <v>37</v>
      </c>
      <c r="B66" s="22" t="s">
        <v>123</v>
      </c>
      <c r="C66" s="17">
        <f>SUM(D66:V66)</f>
        <v>7</v>
      </c>
      <c r="D66" s="17">
        <v>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3</v>
      </c>
      <c r="M66" s="17">
        <v>1</v>
      </c>
      <c r="N66" s="17">
        <v>0</v>
      </c>
      <c r="O66" s="17">
        <v>1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1</v>
      </c>
      <c r="V66" s="17">
        <v>0</v>
      </c>
    </row>
    <row r="67" spans="1:22" s="15" customFormat="1" x14ac:dyDescent="0.25">
      <c r="A67" s="84">
        <v>1</v>
      </c>
      <c r="B67" s="51" t="s">
        <v>27</v>
      </c>
      <c r="C67" s="19">
        <f>SUM(C66)</f>
        <v>7</v>
      </c>
      <c r="D67" s="19">
        <f t="shared" ref="D67:V67" si="15">SUM(D66)</f>
        <v>1</v>
      </c>
      <c r="E67" s="19">
        <f t="shared" si="15"/>
        <v>0</v>
      </c>
      <c r="F67" s="19">
        <f t="shared" si="15"/>
        <v>0</v>
      </c>
      <c r="G67" s="19">
        <f t="shared" si="15"/>
        <v>0</v>
      </c>
      <c r="H67" s="19">
        <f t="shared" si="15"/>
        <v>0</v>
      </c>
      <c r="I67" s="19">
        <f t="shared" si="15"/>
        <v>0</v>
      </c>
      <c r="J67" s="19">
        <f t="shared" si="15"/>
        <v>0</v>
      </c>
      <c r="K67" s="19">
        <f t="shared" si="15"/>
        <v>0</v>
      </c>
      <c r="L67" s="19">
        <f t="shared" si="15"/>
        <v>3</v>
      </c>
      <c r="M67" s="19">
        <f t="shared" si="15"/>
        <v>1</v>
      </c>
      <c r="N67" s="19">
        <f t="shared" si="15"/>
        <v>0</v>
      </c>
      <c r="O67" s="19">
        <f t="shared" si="15"/>
        <v>1</v>
      </c>
      <c r="P67" s="19">
        <f t="shared" si="15"/>
        <v>0</v>
      </c>
      <c r="Q67" s="19">
        <f t="shared" si="15"/>
        <v>0</v>
      </c>
      <c r="R67" s="19">
        <f t="shared" si="15"/>
        <v>0</v>
      </c>
      <c r="S67" s="19">
        <f t="shared" si="15"/>
        <v>0</v>
      </c>
      <c r="T67" s="19">
        <f t="shared" si="15"/>
        <v>0</v>
      </c>
      <c r="U67" s="19">
        <f t="shared" si="15"/>
        <v>1</v>
      </c>
      <c r="V67" s="19">
        <f t="shared" si="15"/>
        <v>0</v>
      </c>
    </row>
    <row r="68" spans="1:22" x14ac:dyDescent="0.25">
      <c r="A68" s="8"/>
      <c r="B68" s="116" t="s">
        <v>25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</row>
    <row r="69" spans="1:22" ht="105" x14ac:dyDescent="0.25">
      <c r="A69" s="8">
        <v>38</v>
      </c>
      <c r="B69" s="22" t="s">
        <v>241</v>
      </c>
      <c r="C69" s="17">
        <f>SUM(D69:V69)</f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</row>
    <row r="70" spans="1:22" s="15" customFormat="1" x14ac:dyDescent="0.25">
      <c r="A70" s="84">
        <v>1</v>
      </c>
      <c r="B70" s="51" t="s">
        <v>27</v>
      </c>
      <c r="C70" s="86">
        <f t="shared" ref="C70:V70" si="16">SUM(C69:C69)</f>
        <v>0</v>
      </c>
      <c r="D70" s="86">
        <f t="shared" si="16"/>
        <v>0</v>
      </c>
      <c r="E70" s="86">
        <f t="shared" si="16"/>
        <v>0</v>
      </c>
      <c r="F70" s="86">
        <f t="shared" si="16"/>
        <v>0</v>
      </c>
      <c r="G70" s="86">
        <f t="shared" si="16"/>
        <v>0</v>
      </c>
      <c r="H70" s="86">
        <f t="shared" si="16"/>
        <v>0</v>
      </c>
      <c r="I70" s="86">
        <f t="shared" si="16"/>
        <v>0</v>
      </c>
      <c r="J70" s="86">
        <f t="shared" si="16"/>
        <v>0</v>
      </c>
      <c r="K70" s="86">
        <f t="shared" si="16"/>
        <v>0</v>
      </c>
      <c r="L70" s="86">
        <f t="shared" si="16"/>
        <v>0</v>
      </c>
      <c r="M70" s="86">
        <f t="shared" si="16"/>
        <v>0</v>
      </c>
      <c r="N70" s="86">
        <f t="shared" si="16"/>
        <v>0</v>
      </c>
      <c r="O70" s="86">
        <f t="shared" si="16"/>
        <v>0</v>
      </c>
      <c r="P70" s="86">
        <f t="shared" si="16"/>
        <v>0</v>
      </c>
      <c r="Q70" s="86">
        <f t="shared" si="16"/>
        <v>0</v>
      </c>
      <c r="R70" s="86">
        <f t="shared" si="16"/>
        <v>0</v>
      </c>
      <c r="S70" s="86">
        <f t="shared" si="16"/>
        <v>0</v>
      </c>
      <c r="T70" s="86">
        <f t="shared" si="16"/>
        <v>0</v>
      </c>
      <c r="U70" s="86">
        <f t="shared" si="16"/>
        <v>0</v>
      </c>
      <c r="V70" s="86">
        <f t="shared" si="16"/>
        <v>0</v>
      </c>
    </row>
    <row r="71" spans="1:22" s="15" customFormat="1" x14ac:dyDescent="0.25">
      <c r="A71" s="84"/>
      <c r="B71" s="51" t="s">
        <v>29</v>
      </c>
      <c r="C71" s="86">
        <f>C70+C67+C64+C59+C54+C44+C25+C22+C28+C31</f>
        <v>32865</v>
      </c>
      <c r="D71" s="86">
        <f>D70+D67+D64+D59+D54+D44+D25+D22+D28+D31</f>
        <v>4610</v>
      </c>
      <c r="E71" s="86">
        <f t="shared" ref="E71:V71" si="17">E70+E67+E64+E59+E54+E44+E25+E22+E28+E31</f>
        <v>1235</v>
      </c>
      <c r="F71" s="86">
        <f t="shared" si="17"/>
        <v>391</v>
      </c>
      <c r="G71" s="86">
        <f t="shared" si="17"/>
        <v>238</v>
      </c>
      <c r="H71" s="86">
        <f t="shared" si="17"/>
        <v>547</v>
      </c>
      <c r="I71" s="86">
        <f t="shared" si="17"/>
        <v>666</v>
      </c>
      <c r="J71" s="86">
        <f t="shared" si="17"/>
        <v>2373</v>
      </c>
      <c r="K71" s="86">
        <f t="shared" si="17"/>
        <v>4931</v>
      </c>
      <c r="L71" s="86">
        <f t="shared" si="17"/>
        <v>2841</v>
      </c>
      <c r="M71" s="86">
        <f t="shared" si="17"/>
        <v>751</v>
      </c>
      <c r="N71" s="86">
        <f t="shared" si="17"/>
        <v>1311</v>
      </c>
      <c r="O71" s="86">
        <f t="shared" si="17"/>
        <v>185</v>
      </c>
      <c r="P71" s="86">
        <f t="shared" si="17"/>
        <v>6455</v>
      </c>
      <c r="Q71" s="86">
        <f t="shared" si="17"/>
        <v>1993</v>
      </c>
      <c r="R71" s="86">
        <f t="shared" si="17"/>
        <v>1582</v>
      </c>
      <c r="S71" s="86">
        <f t="shared" si="17"/>
        <v>1640</v>
      </c>
      <c r="T71" s="86">
        <f t="shared" si="17"/>
        <v>138</v>
      </c>
      <c r="U71" s="86">
        <f t="shared" si="17"/>
        <v>560</v>
      </c>
      <c r="V71" s="86">
        <f t="shared" si="17"/>
        <v>418</v>
      </c>
    </row>
    <row r="72" spans="1:22" x14ac:dyDescent="0.25">
      <c r="A72" s="8"/>
      <c r="B72" s="114" t="s">
        <v>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</row>
    <row r="73" spans="1:22" x14ac:dyDescent="0.25">
      <c r="A73" s="8"/>
      <c r="B73" s="114" t="s">
        <v>126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</row>
    <row r="74" spans="1:22" ht="75" x14ac:dyDescent="0.25">
      <c r="A74" s="8">
        <v>39</v>
      </c>
      <c r="B74" s="14" t="s">
        <v>128</v>
      </c>
      <c r="C74" s="17">
        <f t="shared" ref="C74:C106" si="18">SUM(D74:V74)</f>
        <v>2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2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</row>
    <row r="75" spans="1:22" ht="75" x14ac:dyDescent="0.25">
      <c r="A75" s="8">
        <v>40</v>
      </c>
      <c r="B75" s="14" t="s">
        <v>21</v>
      </c>
      <c r="C75" s="17">
        <f t="shared" ref="C75:C95" si="19">SUM(D75:V75)</f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</row>
    <row r="76" spans="1:22" x14ac:dyDescent="0.25">
      <c r="A76" s="8">
        <v>41</v>
      </c>
      <c r="B76" s="14" t="s">
        <v>129</v>
      </c>
      <c r="C76" s="17">
        <f t="shared" si="19"/>
        <v>88</v>
      </c>
      <c r="D76" s="17">
        <v>36</v>
      </c>
      <c r="E76" s="17">
        <v>1</v>
      </c>
      <c r="F76" s="17">
        <v>0</v>
      </c>
      <c r="G76" s="17">
        <v>0</v>
      </c>
      <c r="H76" s="17">
        <v>0</v>
      </c>
      <c r="I76" s="17">
        <v>0</v>
      </c>
      <c r="J76" s="17">
        <v>10</v>
      </c>
      <c r="K76" s="17">
        <v>8</v>
      </c>
      <c r="L76" s="17">
        <v>10</v>
      </c>
      <c r="M76" s="17">
        <v>0</v>
      </c>
      <c r="N76" s="17">
        <v>0</v>
      </c>
      <c r="O76" s="17">
        <v>0</v>
      </c>
      <c r="P76" s="17">
        <v>13</v>
      </c>
      <c r="Q76" s="17">
        <v>3</v>
      </c>
      <c r="R76" s="17">
        <v>7</v>
      </c>
      <c r="S76" s="17">
        <v>0</v>
      </c>
      <c r="T76" s="17">
        <v>0</v>
      </c>
      <c r="U76" s="17">
        <v>0</v>
      </c>
      <c r="V76" s="17">
        <v>0</v>
      </c>
    </row>
    <row r="77" spans="1:22" ht="75" x14ac:dyDescent="0.25">
      <c r="A77" s="8">
        <v>42</v>
      </c>
      <c r="B77" s="14" t="s">
        <v>130</v>
      </c>
      <c r="C77" s="17">
        <f t="shared" si="19"/>
        <v>295</v>
      </c>
      <c r="D77" s="17">
        <v>95</v>
      </c>
      <c r="E77" s="17">
        <v>6</v>
      </c>
      <c r="F77" s="17">
        <v>15</v>
      </c>
      <c r="G77" s="17">
        <v>1</v>
      </c>
      <c r="H77" s="17">
        <v>0</v>
      </c>
      <c r="I77" s="17">
        <v>0</v>
      </c>
      <c r="J77" s="17">
        <v>2</v>
      </c>
      <c r="K77" s="17">
        <v>37</v>
      </c>
      <c r="L77" s="17">
        <v>0</v>
      </c>
      <c r="M77" s="17">
        <v>2</v>
      </c>
      <c r="N77" s="17">
        <v>0</v>
      </c>
      <c r="O77" s="17">
        <v>1</v>
      </c>
      <c r="P77" s="17">
        <v>75</v>
      </c>
      <c r="Q77" s="17">
        <v>3</v>
      </c>
      <c r="R77" s="17">
        <v>58</v>
      </c>
      <c r="S77" s="17">
        <v>0</v>
      </c>
      <c r="T77" s="17">
        <v>0</v>
      </c>
      <c r="U77" s="17">
        <v>0</v>
      </c>
      <c r="V77" s="17">
        <v>0</v>
      </c>
    </row>
    <row r="78" spans="1:22" ht="30" x14ac:dyDescent="0.25">
      <c r="A78" s="8">
        <v>43</v>
      </c>
      <c r="B78" s="14" t="s">
        <v>131</v>
      </c>
      <c r="C78" s="17">
        <f t="shared" si="19"/>
        <v>494</v>
      </c>
      <c r="D78" s="17">
        <v>42</v>
      </c>
      <c r="E78" s="17">
        <v>8</v>
      </c>
      <c r="F78" s="17">
        <v>1</v>
      </c>
      <c r="G78" s="17">
        <v>0</v>
      </c>
      <c r="H78" s="17">
        <v>0</v>
      </c>
      <c r="I78" s="17">
        <v>0</v>
      </c>
      <c r="J78" s="17">
        <v>39</v>
      </c>
      <c r="K78" s="17">
        <v>79</v>
      </c>
      <c r="L78" s="17">
        <v>7</v>
      </c>
      <c r="M78" s="17">
        <v>3</v>
      </c>
      <c r="N78" s="17">
        <v>0</v>
      </c>
      <c r="O78" s="17">
        <v>1</v>
      </c>
      <c r="P78" s="17">
        <v>305</v>
      </c>
      <c r="Q78" s="17">
        <v>2</v>
      </c>
      <c r="R78" s="17">
        <v>6</v>
      </c>
      <c r="S78" s="17">
        <v>0</v>
      </c>
      <c r="T78" s="17">
        <v>0</v>
      </c>
      <c r="U78" s="17">
        <v>1</v>
      </c>
      <c r="V78" s="17">
        <v>0</v>
      </c>
    </row>
    <row r="79" spans="1:22" x14ac:dyDescent="0.25">
      <c r="A79" s="8">
        <v>44</v>
      </c>
      <c r="B79" s="14" t="s">
        <v>174</v>
      </c>
      <c r="C79" s="17">
        <f t="shared" si="19"/>
        <v>202</v>
      </c>
      <c r="D79" s="17">
        <v>26</v>
      </c>
      <c r="E79" s="17">
        <v>6</v>
      </c>
      <c r="F79" s="17">
        <v>14</v>
      </c>
      <c r="G79" s="17">
        <v>1</v>
      </c>
      <c r="H79" s="17">
        <v>0</v>
      </c>
      <c r="I79" s="17">
        <v>0</v>
      </c>
      <c r="J79" s="17">
        <v>2</v>
      </c>
      <c r="K79" s="17">
        <v>38</v>
      </c>
      <c r="L79" s="17">
        <v>3</v>
      </c>
      <c r="M79" s="17">
        <v>0</v>
      </c>
      <c r="N79" s="17">
        <v>0</v>
      </c>
      <c r="O79" s="17">
        <v>2</v>
      </c>
      <c r="P79" s="17">
        <v>61</v>
      </c>
      <c r="Q79" s="17">
        <v>3</v>
      </c>
      <c r="R79" s="17">
        <v>46</v>
      </c>
      <c r="S79" s="17">
        <v>0</v>
      </c>
      <c r="T79" s="17">
        <v>0</v>
      </c>
      <c r="U79" s="17">
        <v>0</v>
      </c>
      <c r="V79" s="17">
        <v>0</v>
      </c>
    </row>
    <row r="80" spans="1:22" ht="45" x14ac:dyDescent="0.25">
      <c r="A80" s="8">
        <v>45</v>
      </c>
      <c r="B80" s="14" t="s">
        <v>133</v>
      </c>
      <c r="C80" s="17">
        <f t="shared" si="19"/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</row>
    <row r="81" spans="1:22" ht="30" x14ac:dyDescent="0.25">
      <c r="A81" s="8">
        <v>46</v>
      </c>
      <c r="B81" s="14" t="s">
        <v>134</v>
      </c>
      <c r="C81" s="17">
        <f t="shared" si="19"/>
        <v>1</v>
      </c>
      <c r="D81" s="17">
        <v>1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1:22" ht="30" x14ac:dyDescent="0.25">
      <c r="A82" s="8">
        <v>47</v>
      </c>
      <c r="B82" s="14" t="s">
        <v>242</v>
      </c>
      <c r="C82" s="17">
        <f t="shared" si="19"/>
        <v>505</v>
      </c>
      <c r="D82" s="17">
        <v>110</v>
      </c>
      <c r="E82" s="17">
        <v>5</v>
      </c>
      <c r="F82" s="17">
        <v>1</v>
      </c>
      <c r="G82" s="17">
        <v>0</v>
      </c>
      <c r="H82" s="17">
        <v>0</v>
      </c>
      <c r="I82" s="17">
        <v>0</v>
      </c>
      <c r="J82" s="17">
        <v>1</v>
      </c>
      <c r="K82" s="17">
        <v>2</v>
      </c>
      <c r="L82" s="17">
        <v>8</v>
      </c>
      <c r="M82" s="17">
        <v>0</v>
      </c>
      <c r="N82" s="17">
        <v>0</v>
      </c>
      <c r="O82" s="17">
        <v>1</v>
      </c>
      <c r="P82" s="17">
        <v>297</v>
      </c>
      <c r="Q82" s="17">
        <v>5</v>
      </c>
      <c r="R82" s="17">
        <v>75</v>
      </c>
      <c r="S82" s="17">
        <v>0</v>
      </c>
      <c r="T82" s="17">
        <v>0</v>
      </c>
      <c r="U82" s="17">
        <v>0</v>
      </c>
      <c r="V82" s="17">
        <v>0</v>
      </c>
    </row>
    <row r="83" spans="1:22" ht="45" x14ac:dyDescent="0.25">
      <c r="A83" s="8">
        <v>48</v>
      </c>
      <c r="B83" s="14" t="s">
        <v>10</v>
      </c>
      <c r="C83" s="17">
        <f t="shared" si="19"/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spans="1:22" x14ac:dyDescent="0.25">
      <c r="A84" s="8">
        <v>49</v>
      </c>
      <c r="B84" s="14" t="s">
        <v>136</v>
      </c>
      <c r="C84" s="17">
        <f t="shared" si="19"/>
        <v>79</v>
      </c>
      <c r="D84" s="17">
        <v>3</v>
      </c>
      <c r="E84" s="17">
        <v>0</v>
      </c>
      <c r="F84" s="17">
        <v>2</v>
      </c>
      <c r="G84" s="17">
        <v>0</v>
      </c>
      <c r="H84" s="17">
        <v>0</v>
      </c>
      <c r="I84" s="17">
        <v>0</v>
      </c>
      <c r="J84" s="17">
        <v>5</v>
      </c>
      <c r="K84" s="17">
        <v>38</v>
      </c>
      <c r="L84" s="17">
        <v>1</v>
      </c>
      <c r="M84" s="17">
        <v>0</v>
      </c>
      <c r="N84" s="17">
        <v>7</v>
      </c>
      <c r="O84" s="17">
        <v>0</v>
      </c>
      <c r="P84" s="17">
        <v>8</v>
      </c>
      <c r="Q84" s="17">
        <v>2</v>
      </c>
      <c r="R84" s="17">
        <v>9</v>
      </c>
      <c r="S84" s="17">
        <v>0</v>
      </c>
      <c r="T84" s="17">
        <v>0</v>
      </c>
      <c r="U84" s="17">
        <v>1</v>
      </c>
      <c r="V84" s="17">
        <v>3</v>
      </c>
    </row>
    <row r="85" spans="1:22" ht="30" x14ac:dyDescent="0.25">
      <c r="A85" s="8">
        <v>50</v>
      </c>
      <c r="B85" s="14" t="s">
        <v>19</v>
      </c>
      <c r="C85" s="17">
        <f t="shared" si="19"/>
        <v>80</v>
      </c>
      <c r="D85" s="17">
        <v>11</v>
      </c>
      <c r="E85" s="17">
        <v>2</v>
      </c>
      <c r="F85" s="17">
        <v>5</v>
      </c>
      <c r="G85" s="17">
        <v>0</v>
      </c>
      <c r="H85" s="17">
        <v>1</v>
      </c>
      <c r="I85" s="17">
        <v>0</v>
      </c>
      <c r="J85" s="17">
        <v>11</v>
      </c>
      <c r="K85" s="17">
        <v>29</v>
      </c>
      <c r="L85" s="17">
        <v>1</v>
      </c>
      <c r="M85" s="17">
        <v>0</v>
      </c>
      <c r="N85" s="17">
        <v>0</v>
      </c>
      <c r="O85" s="17">
        <v>0</v>
      </c>
      <c r="P85" s="17">
        <v>9</v>
      </c>
      <c r="Q85" s="17">
        <v>6</v>
      </c>
      <c r="R85" s="17">
        <v>5</v>
      </c>
      <c r="S85" s="17">
        <v>0</v>
      </c>
      <c r="T85" s="17">
        <v>0</v>
      </c>
      <c r="U85" s="17">
        <v>0</v>
      </c>
      <c r="V85" s="17">
        <v>0</v>
      </c>
    </row>
    <row r="86" spans="1:22" x14ac:dyDescent="0.25">
      <c r="A86" s="8">
        <v>51</v>
      </c>
      <c r="B86" s="14" t="s">
        <v>18</v>
      </c>
      <c r="C86" s="17">
        <f t="shared" si="19"/>
        <v>55</v>
      </c>
      <c r="D86" s="17">
        <v>2</v>
      </c>
      <c r="E86" s="17">
        <v>1</v>
      </c>
      <c r="F86" s="17">
        <v>5</v>
      </c>
      <c r="G86" s="17">
        <v>0</v>
      </c>
      <c r="H86" s="17">
        <v>1</v>
      </c>
      <c r="I86" s="17">
        <v>0</v>
      </c>
      <c r="J86" s="17">
        <v>3</v>
      </c>
      <c r="K86" s="17">
        <v>8</v>
      </c>
      <c r="L86" s="17">
        <v>1</v>
      </c>
      <c r="M86" s="17">
        <v>0</v>
      </c>
      <c r="N86" s="17">
        <v>0</v>
      </c>
      <c r="O86" s="17">
        <v>0</v>
      </c>
      <c r="P86" s="17">
        <v>7</v>
      </c>
      <c r="Q86" s="17">
        <v>1</v>
      </c>
      <c r="R86" s="17">
        <v>25</v>
      </c>
      <c r="S86" s="17">
        <v>0</v>
      </c>
      <c r="T86" s="17">
        <v>0</v>
      </c>
      <c r="U86" s="17">
        <v>0</v>
      </c>
      <c r="V86" s="17">
        <v>1</v>
      </c>
    </row>
    <row r="87" spans="1:22" x14ac:dyDescent="0.25">
      <c r="A87" s="8">
        <v>52</v>
      </c>
      <c r="B87" s="14" t="s">
        <v>207</v>
      </c>
      <c r="C87" s="17">
        <f t="shared" si="19"/>
        <v>2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2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1:22" ht="60" x14ac:dyDescent="0.25">
      <c r="A88" s="8">
        <v>53</v>
      </c>
      <c r="B88" s="14" t="s">
        <v>127</v>
      </c>
      <c r="C88" s="17">
        <f t="shared" si="19"/>
        <v>65</v>
      </c>
      <c r="D88" s="17">
        <v>1</v>
      </c>
      <c r="E88" s="17">
        <v>8</v>
      </c>
      <c r="F88" s="17">
        <v>0</v>
      </c>
      <c r="G88" s="17">
        <v>0</v>
      </c>
      <c r="H88" s="17">
        <v>0</v>
      </c>
      <c r="I88" s="17">
        <v>0</v>
      </c>
      <c r="J88" s="17">
        <v>14</v>
      </c>
      <c r="K88" s="17">
        <v>32</v>
      </c>
      <c r="L88" s="17">
        <v>2</v>
      </c>
      <c r="M88" s="17">
        <v>3</v>
      </c>
      <c r="N88" s="17">
        <v>1</v>
      </c>
      <c r="O88" s="17">
        <v>0</v>
      </c>
      <c r="P88" s="17">
        <v>1</v>
      </c>
      <c r="Q88" s="17">
        <v>2</v>
      </c>
      <c r="R88" s="17">
        <v>1</v>
      </c>
      <c r="S88" s="17">
        <v>0</v>
      </c>
      <c r="T88" s="17">
        <v>0</v>
      </c>
      <c r="U88" s="17">
        <v>0</v>
      </c>
      <c r="V88" s="17">
        <v>0</v>
      </c>
    </row>
    <row r="89" spans="1:22" ht="60" x14ac:dyDescent="0.25">
      <c r="A89" s="8">
        <v>54</v>
      </c>
      <c r="B89" s="14" t="s">
        <v>11</v>
      </c>
      <c r="C89" s="17">
        <f t="shared" si="19"/>
        <v>1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1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</row>
    <row r="90" spans="1:22" ht="90" x14ac:dyDescent="0.25">
      <c r="A90" s="8">
        <v>55</v>
      </c>
      <c r="B90" s="14" t="s">
        <v>208</v>
      </c>
      <c r="C90" s="17">
        <f t="shared" si="19"/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</row>
    <row r="91" spans="1:22" ht="30" x14ac:dyDescent="0.25">
      <c r="A91" s="8">
        <v>56</v>
      </c>
      <c r="B91" s="14" t="s">
        <v>43</v>
      </c>
      <c r="C91" s="17">
        <f t="shared" si="19"/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</row>
    <row r="92" spans="1:22" ht="210" x14ac:dyDescent="0.25">
      <c r="A92" s="8">
        <v>57</v>
      </c>
      <c r="B92" s="14" t="s">
        <v>209</v>
      </c>
      <c r="C92" s="17">
        <f t="shared" si="19"/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</row>
    <row r="93" spans="1:22" ht="210" x14ac:dyDescent="0.25">
      <c r="A93" s="8">
        <v>58</v>
      </c>
      <c r="B93" s="14" t="s">
        <v>210</v>
      </c>
      <c r="C93" s="17">
        <f t="shared" si="19"/>
        <v>1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1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</row>
    <row r="94" spans="1:22" ht="45" x14ac:dyDescent="0.25">
      <c r="A94" s="8">
        <v>59</v>
      </c>
      <c r="B94" s="14" t="s">
        <v>219</v>
      </c>
      <c r="C94" s="17">
        <f t="shared" si="19"/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</row>
    <row r="95" spans="1:22" ht="165" x14ac:dyDescent="0.25">
      <c r="A95" s="8">
        <v>60</v>
      </c>
      <c r="B95" s="14" t="s">
        <v>211</v>
      </c>
      <c r="C95" s="17">
        <f t="shared" si="19"/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</row>
    <row r="96" spans="1:22" ht="45" x14ac:dyDescent="0.25">
      <c r="A96" s="8">
        <v>61</v>
      </c>
      <c r="B96" s="14" t="s">
        <v>67</v>
      </c>
      <c r="C96" s="17">
        <f t="shared" si="18"/>
        <v>4</v>
      </c>
      <c r="D96" s="17">
        <v>2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1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1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</row>
    <row r="97" spans="1:22" x14ac:dyDescent="0.25">
      <c r="A97" s="8">
        <v>62</v>
      </c>
      <c r="B97" s="14" t="s">
        <v>132</v>
      </c>
      <c r="C97" s="17">
        <f t="shared" si="18"/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</row>
    <row r="98" spans="1:22" ht="30" x14ac:dyDescent="0.25">
      <c r="A98" s="8">
        <v>63</v>
      </c>
      <c r="B98" s="14" t="s">
        <v>137</v>
      </c>
      <c r="C98" s="17">
        <f t="shared" si="18"/>
        <v>543</v>
      </c>
      <c r="D98" s="17">
        <v>38</v>
      </c>
      <c r="E98" s="17">
        <v>1</v>
      </c>
      <c r="F98" s="17">
        <v>6</v>
      </c>
      <c r="G98" s="17">
        <v>0</v>
      </c>
      <c r="H98" s="17">
        <v>0</v>
      </c>
      <c r="I98" s="17">
        <v>0</v>
      </c>
      <c r="J98" s="17">
        <v>42</v>
      </c>
      <c r="K98" s="17">
        <v>75</v>
      </c>
      <c r="L98" s="17">
        <v>5</v>
      </c>
      <c r="M98" s="17">
        <v>4</v>
      </c>
      <c r="N98" s="17">
        <v>0</v>
      </c>
      <c r="O98" s="17">
        <v>0</v>
      </c>
      <c r="P98" s="17">
        <v>303</v>
      </c>
      <c r="Q98" s="17">
        <v>11</v>
      </c>
      <c r="R98" s="17">
        <v>57</v>
      </c>
      <c r="S98" s="17">
        <v>1</v>
      </c>
      <c r="T98" s="17">
        <v>0</v>
      </c>
      <c r="U98" s="17">
        <v>0</v>
      </c>
      <c r="V98" s="17">
        <v>0</v>
      </c>
    </row>
    <row r="99" spans="1:22" ht="45" x14ac:dyDescent="0.25">
      <c r="A99" s="8">
        <v>64</v>
      </c>
      <c r="B99" s="14" t="s">
        <v>212</v>
      </c>
      <c r="C99" s="17">
        <f t="shared" si="18"/>
        <v>25</v>
      </c>
      <c r="D99" s="17">
        <v>1</v>
      </c>
      <c r="E99" s="17">
        <v>0</v>
      </c>
      <c r="F99" s="17">
        <v>2</v>
      </c>
      <c r="G99" s="17">
        <v>0</v>
      </c>
      <c r="H99" s="17">
        <v>0</v>
      </c>
      <c r="I99" s="17">
        <v>0</v>
      </c>
      <c r="J99" s="17">
        <v>0</v>
      </c>
      <c r="K99" s="17">
        <v>7</v>
      </c>
      <c r="L99" s="17">
        <v>0</v>
      </c>
      <c r="M99" s="17">
        <v>0</v>
      </c>
      <c r="N99" s="17">
        <v>0</v>
      </c>
      <c r="O99" s="17">
        <v>0</v>
      </c>
      <c r="P99" s="17">
        <v>4</v>
      </c>
      <c r="Q99" s="17">
        <v>3</v>
      </c>
      <c r="R99" s="17">
        <v>8</v>
      </c>
      <c r="S99" s="17">
        <v>0</v>
      </c>
      <c r="T99" s="17">
        <v>0</v>
      </c>
      <c r="U99" s="17">
        <v>0</v>
      </c>
      <c r="V99" s="17">
        <v>0</v>
      </c>
    </row>
    <row r="100" spans="1:22" x14ac:dyDescent="0.25">
      <c r="A100" s="8">
        <v>65</v>
      </c>
      <c r="B100" s="14" t="s">
        <v>138</v>
      </c>
      <c r="C100" s="17">
        <f t="shared" si="18"/>
        <v>97</v>
      </c>
      <c r="D100" s="17">
        <v>18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19</v>
      </c>
      <c r="K100" s="17">
        <v>50</v>
      </c>
      <c r="L100" s="17">
        <v>0</v>
      </c>
      <c r="M100" s="17">
        <v>0</v>
      </c>
      <c r="N100" s="17">
        <v>0</v>
      </c>
      <c r="O100" s="17">
        <v>0</v>
      </c>
      <c r="P100" s="17">
        <v>6</v>
      </c>
      <c r="Q100" s="17">
        <v>1</v>
      </c>
      <c r="R100" s="17">
        <v>3</v>
      </c>
      <c r="S100" s="17">
        <v>0</v>
      </c>
      <c r="T100" s="17">
        <v>0</v>
      </c>
      <c r="U100" s="17">
        <v>0</v>
      </c>
      <c r="V100" s="17">
        <v>0</v>
      </c>
    </row>
    <row r="101" spans="1:22" ht="45" x14ac:dyDescent="0.25">
      <c r="A101" s="8">
        <v>66</v>
      </c>
      <c r="B101" s="14" t="s">
        <v>213</v>
      </c>
      <c r="C101" s="17">
        <f t="shared" si="18"/>
        <v>1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1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</row>
    <row r="102" spans="1:22" ht="30" x14ac:dyDescent="0.25">
      <c r="A102" s="8">
        <v>67</v>
      </c>
      <c r="B102" s="14" t="s">
        <v>214</v>
      </c>
      <c r="C102" s="17">
        <f t="shared" si="18"/>
        <v>19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3</v>
      </c>
      <c r="K102" s="17">
        <v>6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10</v>
      </c>
      <c r="S102" s="17">
        <v>0</v>
      </c>
      <c r="T102" s="17">
        <v>0</v>
      </c>
      <c r="U102" s="17">
        <v>0</v>
      </c>
      <c r="V102" s="17">
        <v>0</v>
      </c>
    </row>
    <row r="103" spans="1:22" x14ac:dyDescent="0.25">
      <c r="A103" s="8">
        <v>68</v>
      </c>
      <c r="B103" s="14" t="s">
        <v>215</v>
      </c>
      <c r="C103" s="17">
        <f t="shared" si="18"/>
        <v>3</v>
      </c>
      <c r="D103" s="17">
        <v>1</v>
      </c>
      <c r="E103" s="17">
        <v>2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</row>
    <row r="104" spans="1:22" ht="45" x14ac:dyDescent="0.25">
      <c r="A104" s="8">
        <v>69</v>
      </c>
      <c r="B104" s="14" t="s">
        <v>216</v>
      </c>
      <c r="C104" s="17">
        <f t="shared" si="18"/>
        <v>1</v>
      </c>
      <c r="D104" s="17">
        <v>0</v>
      </c>
      <c r="E104" s="17">
        <v>0</v>
      </c>
      <c r="F104" s="17">
        <v>0</v>
      </c>
      <c r="G104" s="17">
        <v>0</v>
      </c>
      <c r="H104" s="17">
        <v>1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</row>
    <row r="105" spans="1:22" ht="60" x14ac:dyDescent="0.25">
      <c r="A105" s="8">
        <v>70</v>
      </c>
      <c r="B105" s="14" t="s">
        <v>217</v>
      </c>
      <c r="C105" s="17">
        <f t="shared" si="18"/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</row>
    <row r="106" spans="1:22" ht="60" x14ac:dyDescent="0.25">
      <c r="A106" s="8">
        <v>71</v>
      </c>
      <c r="B106" s="14" t="s">
        <v>218</v>
      </c>
      <c r="C106" s="17">
        <f t="shared" si="18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</row>
    <row r="107" spans="1:22" s="15" customFormat="1" x14ac:dyDescent="0.25">
      <c r="A107" s="84">
        <v>33</v>
      </c>
      <c r="B107" s="67" t="s">
        <v>27</v>
      </c>
      <c r="C107" s="86">
        <f t="shared" ref="C107:V107" si="20">SUM(C74:C106)</f>
        <v>2563</v>
      </c>
      <c r="D107" s="86">
        <f t="shared" si="20"/>
        <v>387</v>
      </c>
      <c r="E107" s="86">
        <f t="shared" si="20"/>
        <v>40</v>
      </c>
      <c r="F107" s="86">
        <f t="shared" si="20"/>
        <v>51</v>
      </c>
      <c r="G107" s="86">
        <f t="shared" si="20"/>
        <v>2</v>
      </c>
      <c r="H107" s="86">
        <f t="shared" si="20"/>
        <v>3</v>
      </c>
      <c r="I107" s="86">
        <f t="shared" si="20"/>
        <v>0</v>
      </c>
      <c r="J107" s="86">
        <f t="shared" si="20"/>
        <v>151</v>
      </c>
      <c r="K107" s="86">
        <f t="shared" si="20"/>
        <v>410</v>
      </c>
      <c r="L107" s="86">
        <f t="shared" si="20"/>
        <v>39</v>
      </c>
      <c r="M107" s="86">
        <f t="shared" si="20"/>
        <v>12</v>
      </c>
      <c r="N107" s="86">
        <f t="shared" si="20"/>
        <v>8</v>
      </c>
      <c r="O107" s="86">
        <f t="shared" si="20"/>
        <v>5</v>
      </c>
      <c r="P107" s="86">
        <f t="shared" si="20"/>
        <v>1092</v>
      </c>
      <c r="Q107" s="86">
        <f t="shared" si="20"/>
        <v>46</v>
      </c>
      <c r="R107" s="86">
        <f t="shared" si="20"/>
        <v>310</v>
      </c>
      <c r="S107" s="86">
        <f t="shared" si="20"/>
        <v>1</v>
      </c>
      <c r="T107" s="86">
        <f t="shared" si="20"/>
        <v>0</v>
      </c>
      <c r="U107" s="86">
        <f t="shared" si="20"/>
        <v>2</v>
      </c>
      <c r="V107" s="86">
        <f t="shared" si="20"/>
        <v>4</v>
      </c>
    </row>
    <row r="108" spans="1:22" x14ac:dyDescent="0.25">
      <c r="A108" s="8"/>
      <c r="B108" s="116" t="s">
        <v>70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</row>
    <row r="109" spans="1:22" x14ac:dyDescent="0.25">
      <c r="A109" s="8">
        <v>72</v>
      </c>
      <c r="B109" s="21" t="s">
        <v>139</v>
      </c>
      <c r="C109" s="17">
        <f t="shared" ref="C109:C115" si="21">SUM(D109:V109)</f>
        <v>11</v>
      </c>
      <c r="D109" s="17">
        <v>1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5</v>
      </c>
      <c r="Q109" s="17">
        <v>5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</row>
    <row r="110" spans="1:22" ht="30" x14ac:dyDescent="0.25">
      <c r="A110" s="8">
        <v>73</v>
      </c>
      <c r="B110" s="21" t="s">
        <v>243</v>
      </c>
      <c r="C110" s="17">
        <f t="shared" si="21"/>
        <v>11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1</v>
      </c>
      <c r="M110" s="17">
        <v>0</v>
      </c>
      <c r="N110" s="17">
        <v>0</v>
      </c>
      <c r="O110" s="17">
        <v>0</v>
      </c>
      <c r="P110" s="17">
        <v>8</v>
      </c>
      <c r="Q110" s="17">
        <v>2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</row>
    <row r="111" spans="1:22" ht="45" x14ac:dyDescent="0.25">
      <c r="A111" s="8">
        <v>74</v>
      </c>
      <c r="B111" s="21" t="s">
        <v>76</v>
      </c>
      <c r="C111" s="17">
        <f t="shared" si="21"/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</row>
    <row r="112" spans="1:22" x14ac:dyDescent="0.25">
      <c r="A112" s="8">
        <v>75</v>
      </c>
      <c r="B112" s="21" t="s">
        <v>75</v>
      </c>
      <c r="C112" s="17">
        <f t="shared" si="21"/>
        <v>30</v>
      </c>
      <c r="D112" s="17">
        <v>0</v>
      </c>
      <c r="E112" s="17">
        <v>0</v>
      </c>
      <c r="F112" s="17">
        <v>0</v>
      </c>
      <c r="G112" s="17">
        <v>1</v>
      </c>
      <c r="H112" s="17">
        <v>1</v>
      </c>
      <c r="I112" s="17">
        <v>0</v>
      </c>
      <c r="J112" s="17">
        <v>0</v>
      </c>
      <c r="K112" s="17">
        <v>3</v>
      </c>
      <c r="L112" s="17">
        <v>14</v>
      </c>
      <c r="M112" s="17">
        <v>1</v>
      </c>
      <c r="N112" s="17">
        <v>0</v>
      </c>
      <c r="O112" s="17">
        <v>0</v>
      </c>
      <c r="P112" s="17">
        <v>9</v>
      </c>
      <c r="Q112" s="17">
        <v>1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</row>
    <row r="113" spans="1:22" ht="60" x14ac:dyDescent="0.25">
      <c r="A113" s="8">
        <v>76</v>
      </c>
      <c r="B113" s="21" t="s">
        <v>74</v>
      </c>
      <c r="C113" s="17">
        <f t="shared" si="21"/>
        <v>2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2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</row>
    <row r="114" spans="1:22" ht="75" x14ac:dyDescent="0.25">
      <c r="A114" s="8">
        <v>77</v>
      </c>
      <c r="B114" s="21" t="s">
        <v>73</v>
      </c>
      <c r="C114" s="17">
        <f t="shared" si="21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</row>
    <row r="115" spans="1:22" ht="75" x14ac:dyDescent="0.25">
      <c r="A115" s="8">
        <v>78</v>
      </c>
      <c r="B115" s="21" t="s">
        <v>141</v>
      </c>
      <c r="C115" s="17">
        <f t="shared" si="21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</row>
    <row r="116" spans="1:22" s="15" customFormat="1" x14ac:dyDescent="0.25">
      <c r="A116" s="84">
        <v>7</v>
      </c>
      <c r="B116" s="51" t="s">
        <v>27</v>
      </c>
      <c r="C116" s="19">
        <f>SUM(C109:C115)</f>
        <v>54</v>
      </c>
      <c r="D116" s="19">
        <f>SUM(D109:D115)</f>
        <v>1</v>
      </c>
      <c r="E116" s="19">
        <f t="shared" ref="E116:V116" si="22">SUM(E109:E115)</f>
        <v>0</v>
      </c>
      <c r="F116" s="19">
        <f t="shared" si="22"/>
        <v>0</v>
      </c>
      <c r="G116" s="19">
        <f t="shared" si="22"/>
        <v>1</v>
      </c>
      <c r="H116" s="19">
        <f t="shared" si="22"/>
        <v>1</v>
      </c>
      <c r="I116" s="19">
        <f t="shared" si="22"/>
        <v>0</v>
      </c>
      <c r="J116" s="19">
        <f t="shared" si="22"/>
        <v>0</v>
      </c>
      <c r="K116" s="19">
        <f t="shared" si="22"/>
        <v>5</v>
      </c>
      <c r="L116" s="19">
        <f t="shared" si="22"/>
        <v>15</v>
      </c>
      <c r="M116" s="19">
        <f t="shared" si="22"/>
        <v>1</v>
      </c>
      <c r="N116" s="19">
        <f t="shared" si="22"/>
        <v>0</v>
      </c>
      <c r="O116" s="19">
        <f t="shared" si="22"/>
        <v>0</v>
      </c>
      <c r="P116" s="19">
        <f t="shared" si="22"/>
        <v>22</v>
      </c>
      <c r="Q116" s="19">
        <f t="shared" si="22"/>
        <v>8</v>
      </c>
      <c r="R116" s="19">
        <f t="shared" si="22"/>
        <v>0</v>
      </c>
      <c r="S116" s="19">
        <f t="shared" si="22"/>
        <v>0</v>
      </c>
      <c r="T116" s="19">
        <f t="shared" si="22"/>
        <v>0</v>
      </c>
      <c r="U116" s="19">
        <f t="shared" si="22"/>
        <v>0</v>
      </c>
      <c r="V116" s="19">
        <f t="shared" si="22"/>
        <v>0</v>
      </c>
    </row>
    <row r="117" spans="1:22" x14ac:dyDescent="0.25">
      <c r="A117" s="8"/>
      <c r="B117" s="116" t="s">
        <v>52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</row>
    <row r="118" spans="1:22" ht="60" x14ac:dyDescent="0.25">
      <c r="A118" s="8">
        <v>79</v>
      </c>
      <c r="B118" s="22" t="s">
        <v>53</v>
      </c>
      <c r="C118" s="17">
        <f>SUM(D118:V118)</f>
        <v>6</v>
      </c>
      <c r="D118" s="17">
        <v>0</v>
      </c>
      <c r="E118" s="17">
        <v>2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4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</row>
    <row r="119" spans="1:22" s="15" customFormat="1" x14ac:dyDescent="0.25">
      <c r="A119" s="84">
        <v>1</v>
      </c>
      <c r="B119" s="51" t="s">
        <v>27</v>
      </c>
      <c r="C119" s="19">
        <f t="shared" ref="C119" si="23">SUM(C118)</f>
        <v>6</v>
      </c>
      <c r="D119" s="19">
        <f t="shared" ref="D119:V119" si="24">SUM(D118)</f>
        <v>0</v>
      </c>
      <c r="E119" s="19">
        <f t="shared" si="24"/>
        <v>2</v>
      </c>
      <c r="F119" s="19">
        <f t="shared" si="24"/>
        <v>0</v>
      </c>
      <c r="G119" s="19">
        <f t="shared" si="24"/>
        <v>0</v>
      </c>
      <c r="H119" s="19">
        <f t="shared" si="24"/>
        <v>0</v>
      </c>
      <c r="I119" s="19">
        <f t="shared" si="24"/>
        <v>0</v>
      </c>
      <c r="J119" s="19">
        <f t="shared" si="24"/>
        <v>0</v>
      </c>
      <c r="K119" s="19">
        <f t="shared" si="24"/>
        <v>0</v>
      </c>
      <c r="L119" s="19">
        <f t="shared" si="24"/>
        <v>0</v>
      </c>
      <c r="M119" s="19">
        <f t="shared" si="24"/>
        <v>0</v>
      </c>
      <c r="N119" s="19">
        <f t="shared" si="24"/>
        <v>0</v>
      </c>
      <c r="O119" s="19">
        <f t="shared" si="24"/>
        <v>0</v>
      </c>
      <c r="P119" s="19">
        <f t="shared" si="24"/>
        <v>4</v>
      </c>
      <c r="Q119" s="19">
        <f t="shared" si="24"/>
        <v>0</v>
      </c>
      <c r="R119" s="19">
        <f t="shared" si="24"/>
        <v>0</v>
      </c>
      <c r="S119" s="19">
        <f t="shared" si="24"/>
        <v>0</v>
      </c>
      <c r="T119" s="19">
        <f t="shared" si="24"/>
        <v>0</v>
      </c>
      <c r="U119" s="19">
        <f t="shared" si="24"/>
        <v>0</v>
      </c>
      <c r="V119" s="19">
        <f t="shared" si="24"/>
        <v>0</v>
      </c>
    </row>
    <row r="120" spans="1:22" s="15" customFormat="1" x14ac:dyDescent="0.25">
      <c r="A120" s="114" t="s">
        <v>64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</row>
    <row r="121" spans="1:22" s="15" customFormat="1" ht="120" x14ac:dyDescent="0.25">
      <c r="A121" s="8">
        <v>80</v>
      </c>
      <c r="B121" s="22" t="s">
        <v>244</v>
      </c>
      <c r="C121" s="17">
        <f>SUM(D121:V121)</f>
        <v>14</v>
      </c>
      <c r="D121" s="17">
        <v>2</v>
      </c>
      <c r="E121" s="17">
        <v>1</v>
      </c>
      <c r="F121" s="17">
        <v>0</v>
      </c>
      <c r="G121" s="17">
        <v>0</v>
      </c>
      <c r="H121" s="17">
        <v>0</v>
      </c>
      <c r="I121" s="17">
        <v>0</v>
      </c>
      <c r="J121" s="17">
        <v>5</v>
      </c>
      <c r="K121" s="17">
        <v>4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1</v>
      </c>
      <c r="R121" s="17">
        <v>0</v>
      </c>
      <c r="S121" s="17">
        <v>0</v>
      </c>
      <c r="T121" s="17">
        <v>0</v>
      </c>
      <c r="U121" s="17">
        <v>1</v>
      </c>
      <c r="V121" s="17">
        <v>0</v>
      </c>
    </row>
    <row r="122" spans="1:22" s="15" customFormat="1" ht="60" x14ac:dyDescent="0.25">
      <c r="A122" s="8">
        <v>81</v>
      </c>
      <c r="B122" s="22" t="s">
        <v>65</v>
      </c>
      <c r="C122" s="17">
        <f>SUM(D122:V122)</f>
        <v>18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2</v>
      </c>
      <c r="K122" s="17">
        <v>2</v>
      </c>
      <c r="L122" s="17">
        <v>0</v>
      </c>
      <c r="M122" s="17">
        <v>5</v>
      </c>
      <c r="N122" s="17">
        <v>0</v>
      </c>
      <c r="O122" s="17">
        <v>0</v>
      </c>
      <c r="P122" s="17">
        <v>0</v>
      </c>
      <c r="Q122" s="17">
        <v>1</v>
      </c>
      <c r="R122" s="17">
        <v>0</v>
      </c>
      <c r="S122" s="17">
        <v>0</v>
      </c>
      <c r="T122" s="17">
        <v>4</v>
      </c>
      <c r="U122" s="17">
        <v>3</v>
      </c>
      <c r="V122" s="17">
        <v>1</v>
      </c>
    </row>
    <row r="123" spans="1:22" s="15" customFormat="1" x14ac:dyDescent="0.25">
      <c r="A123" s="84">
        <v>2</v>
      </c>
      <c r="B123" s="51" t="s">
        <v>27</v>
      </c>
      <c r="C123" s="19">
        <f>SUM(C121,C122)</f>
        <v>32</v>
      </c>
      <c r="D123" s="19">
        <f t="shared" ref="D123:V123" si="25">SUM(D121,D122)</f>
        <v>2</v>
      </c>
      <c r="E123" s="19">
        <f t="shared" si="25"/>
        <v>1</v>
      </c>
      <c r="F123" s="19">
        <f t="shared" si="25"/>
        <v>0</v>
      </c>
      <c r="G123" s="19">
        <f t="shared" si="25"/>
        <v>0</v>
      </c>
      <c r="H123" s="19">
        <f t="shared" si="25"/>
        <v>0</v>
      </c>
      <c r="I123" s="19">
        <f t="shared" si="25"/>
        <v>0</v>
      </c>
      <c r="J123" s="19">
        <f t="shared" si="25"/>
        <v>7</v>
      </c>
      <c r="K123" s="19">
        <f t="shared" si="25"/>
        <v>6</v>
      </c>
      <c r="L123" s="19">
        <f t="shared" si="25"/>
        <v>0</v>
      </c>
      <c r="M123" s="19">
        <f t="shared" si="25"/>
        <v>5</v>
      </c>
      <c r="N123" s="19">
        <f t="shared" si="25"/>
        <v>0</v>
      </c>
      <c r="O123" s="19">
        <f t="shared" si="25"/>
        <v>0</v>
      </c>
      <c r="P123" s="19">
        <f t="shared" si="25"/>
        <v>0</v>
      </c>
      <c r="Q123" s="19">
        <f t="shared" si="25"/>
        <v>2</v>
      </c>
      <c r="R123" s="19">
        <f t="shared" si="25"/>
        <v>0</v>
      </c>
      <c r="S123" s="19">
        <f t="shared" si="25"/>
        <v>0</v>
      </c>
      <c r="T123" s="19">
        <f t="shared" si="25"/>
        <v>4</v>
      </c>
      <c r="U123" s="19">
        <f t="shared" si="25"/>
        <v>4</v>
      </c>
      <c r="V123" s="19">
        <f t="shared" si="25"/>
        <v>1</v>
      </c>
    </row>
    <row r="124" spans="1:22" x14ac:dyDescent="0.25">
      <c r="A124" s="8"/>
      <c r="B124" s="116" t="s">
        <v>57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</row>
    <row r="125" spans="1:22" ht="30" x14ac:dyDescent="0.25">
      <c r="A125" s="8">
        <v>82</v>
      </c>
      <c r="B125" s="22" t="s">
        <v>143</v>
      </c>
      <c r="C125" s="30">
        <f>SUM(D125:V125)</f>
        <v>1</v>
      </c>
      <c r="D125" s="34">
        <v>1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</row>
    <row r="126" spans="1:22" s="15" customFormat="1" x14ac:dyDescent="0.25">
      <c r="A126" s="84">
        <v>1</v>
      </c>
      <c r="B126" s="51" t="s">
        <v>27</v>
      </c>
      <c r="C126" s="19">
        <f>SUM(C125)</f>
        <v>1</v>
      </c>
      <c r="D126" s="19">
        <f t="shared" ref="D126:V126" si="26">SUM(D125)</f>
        <v>1</v>
      </c>
      <c r="E126" s="19">
        <f t="shared" si="26"/>
        <v>0</v>
      </c>
      <c r="F126" s="19">
        <f t="shared" si="26"/>
        <v>0</v>
      </c>
      <c r="G126" s="19">
        <f t="shared" si="26"/>
        <v>0</v>
      </c>
      <c r="H126" s="19">
        <f t="shared" si="26"/>
        <v>0</v>
      </c>
      <c r="I126" s="19">
        <f t="shared" si="26"/>
        <v>0</v>
      </c>
      <c r="J126" s="19">
        <f t="shared" si="26"/>
        <v>0</v>
      </c>
      <c r="K126" s="19">
        <f t="shared" si="26"/>
        <v>0</v>
      </c>
      <c r="L126" s="19">
        <f t="shared" si="26"/>
        <v>0</v>
      </c>
      <c r="M126" s="19">
        <f t="shared" si="26"/>
        <v>0</v>
      </c>
      <c r="N126" s="19">
        <f t="shared" si="26"/>
        <v>0</v>
      </c>
      <c r="O126" s="19">
        <f t="shared" si="26"/>
        <v>0</v>
      </c>
      <c r="P126" s="19">
        <f t="shared" si="26"/>
        <v>0</v>
      </c>
      <c r="Q126" s="19">
        <f t="shared" si="26"/>
        <v>0</v>
      </c>
      <c r="R126" s="19">
        <f t="shared" si="26"/>
        <v>0</v>
      </c>
      <c r="S126" s="19">
        <f t="shared" si="26"/>
        <v>0</v>
      </c>
      <c r="T126" s="19">
        <f t="shared" si="26"/>
        <v>0</v>
      </c>
      <c r="U126" s="19">
        <f t="shared" si="26"/>
        <v>0</v>
      </c>
      <c r="V126" s="19">
        <f t="shared" si="26"/>
        <v>0</v>
      </c>
    </row>
    <row r="127" spans="1:22" s="15" customFormat="1" x14ac:dyDescent="0.25">
      <c r="A127" s="84"/>
      <c r="B127" s="51" t="s">
        <v>30</v>
      </c>
      <c r="C127" s="19">
        <f>C126+C123+C119+C116+C107</f>
        <v>2656</v>
      </c>
      <c r="D127" s="19">
        <f>D126+D123+D119+D116+D107</f>
        <v>391</v>
      </c>
      <c r="E127" s="19">
        <f>E126+E123+E119+E116+E107</f>
        <v>43</v>
      </c>
      <c r="F127" s="19">
        <f>F126+F123+F119+F116+F107</f>
        <v>51</v>
      </c>
      <c r="G127" s="19">
        <f t="shared" ref="G127:V127" si="27">G126+G123+G119+G116+G107</f>
        <v>3</v>
      </c>
      <c r="H127" s="19">
        <f t="shared" si="27"/>
        <v>4</v>
      </c>
      <c r="I127" s="19">
        <f t="shared" si="27"/>
        <v>0</v>
      </c>
      <c r="J127" s="19">
        <f t="shared" si="27"/>
        <v>158</v>
      </c>
      <c r="K127" s="19">
        <f t="shared" si="27"/>
        <v>421</v>
      </c>
      <c r="L127" s="19">
        <f t="shared" si="27"/>
        <v>54</v>
      </c>
      <c r="M127" s="19">
        <f t="shared" si="27"/>
        <v>18</v>
      </c>
      <c r="N127" s="19">
        <f t="shared" si="27"/>
        <v>8</v>
      </c>
      <c r="O127" s="19">
        <f t="shared" si="27"/>
        <v>5</v>
      </c>
      <c r="P127" s="19">
        <f t="shared" si="27"/>
        <v>1118</v>
      </c>
      <c r="Q127" s="19">
        <f t="shared" si="27"/>
        <v>56</v>
      </c>
      <c r="R127" s="19">
        <f t="shared" si="27"/>
        <v>310</v>
      </c>
      <c r="S127" s="19">
        <f t="shared" si="27"/>
        <v>1</v>
      </c>
      <c r="T127" s="19">
        <f t="shared" si="27"/>
        <v>4</v>
      </c>
      <c r="U127" s="19">
        <f t="shared" si="27"/>
        <v>6</v>
      </c>
      <c r="V127" s="19">
        <f t="shared" si="27"/>
        <v>5</v>
      </c>
    </row>
    <row r="128" spans="1:22" x14ac:dyDescent="0.25">
      <c r="A128" s="8"/>
      <c r="B128" s="114" t="s">
        <v>5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</row>
    <row r="129" spans="1:22" x14ac:dyDescent="0.25">
      <c r="A129" s="8"/>
      <c r="B129" s="116" t="s">
        <v>8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</row>
    <row r="130" spans="1:22" ht="51" x14ac:dyDescent="0.25">
      <c r="A130" s="8">
        <v>83</v>
      </c>
      <c r="B130" s="68" t="s">
        <v>144</v>
      </c>
      <c r="C130" s="34">
        <v>0</v>
      </c>
      <c r="D130" s="34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51" x14ac:dyDescent="0.25">
      <c r="A131" s="8">
        <v>84</v>
      </c>
      <c r="B131" s="68" t="s">
        <v>145</v>
      </c>
      <c r="C131" s="34">
        <v>0</v>
      </c>
      <c r="D131" s="34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27.75" customHeight="1" x14ac:dyDescent="0.25">
      <c r="A132" s="8">
        <v>85</v>
      </c>
      <c r="B132" s="68" t="s">
        <v>146</v>
      </c>
      <c r="C132" s="34">
        <v>0</v>
      </c>
      <c r="D132" s="34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8.25" x14ac:dyDescent="0.25">
      <c r="A133" s="8">
        <v>86</v>
      </c>
      <c r="B133" s="68" t="s">
        <v>147</v>
      </c>
      <c r="C133" s="34">
        <v>0</v>
      </c>
      <c r="D133" s="34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229.5" x14ac:dyDescent="0.25">
      <c r="A134" s="8">
        <v>87</v>
      </c>
      <c r="B134" s="68" t="s">
        <v>198</v>
      </c>
      <c r="C134" s="17">
        <f t="shared" ref="C134" si="28">SUM(D134:V134)</f>
        <v>1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1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</row>
    <row r="135" spans="1:22" s="15" customFormat="1" x14ac:dyDescent="0.25">
      <c r="A135" s="84">
        <v>5</v>
      </c>
      <c r="B135" s="51" t="s">
        <v>27</v>
      </c>
      <c r="C135" s="19">
        <f t="shared" ref="C135:V135" si="29">SUM(C130:C134)</f>
        <v>1</v>
      </c>
      <c r="D135" s="19">
        <f t="shared" si="29"/>
        <v>0</v>
      </c>
      <c r="E135" s="19">
        <f t="shared" si="29"/>
        <v>0</v>
      </c>
      <c r="F135" s="19">
        <f t="shared" si="29"/>
        <v>0</v>
      </c>
      <c r="G135" s="19">
        <f t="shared" si="29"/>
        <v>0</v>
      </c>
      <c r="H135" s="19">
        <f t="shared" si="29"/>
        <v>0</v>
      </c>
      <c r="I135" s="19">
        <f t="shared" si="29"/>
        <v>0</v>
      </c>
      <c r="J135" s="19">
        <f t="shared" si="29"/>
        <v>1</v>
      </c>
      <c r="K135" s="19">
        <f t="shared" si="29"/>
        <v>0</v>
      </c>
      <c r="L135" s="19">
        <f t="shared" si="29"/>
        <v>0</v>
      </c>
      <c r="M135" s="19">
        <f t="shared" si="29"/>
        <v>0</v>
      </c>
      <c r="N135" s="19">
        <f t="shared" si="29"/>
        <v>0</v>
      </c>
      <c r="O135" s="19">
        <f t="shared" si="29"/>
        <v>0</v>
      </c>
      <c r="P135" s="19">
        <f t="shared" si="29"/>
        <v>0</v>
      </c>
      <c r="Q135" s="19">
        <f t="shared" si="29"/>
        <v>0</v>
      </c>
      <c r="R135" s="19">
        <f t="shared" si="29"/>
        <v>0</v>
      </c>
      <c r="S135" s="19">
        <f t="shared" si="29"/>
        <v>0</v>
      </c>
      <c r="T135" s="19">
        <f t="shared" si="29"/>
        <v>0</v>
      </c>
      <c r="U135" s="19">
        <f t="shared" si="29"/>
        <v>0</v>
      </c>
      <c r="V135" s="19">
        <f t="shared" si="29"/>
        <v>0</v>
      </c>
    </row>
    <row r="136" spans="1:22" x14ac:dyDescent="0.25">
      <c r="A136" s="6"/>
      <c r="B136" s="116" t="s">
        <v>22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</row>
    <row r="137" spans="1:22" ht="30" x14ac:dyDescent="0.25">
      <c r="A137" s="8">
        <v>88</v>
      </c>
      <c r="B137" s="21" t="s">
        <v>249</v>
      </c>
      <c r="C137" s="17">
        <f>SUM(D137:V137)</f>
        <v>365</v>
      </c>
      <c r="D137" s="17">
        <v>41</v>
      </c>
      <c r="E137" s="17">
        <v>7</v>
      </c>
      <c r="F137" s="17">
        <v>9</v>
      </c>
      <c r="G137" s="17">
        <v>4</v>
      </c>
      <c r="H137" s="17">
        <v>1</v>
      </c>
      <c r="I137" s="17">
        <v>0</v>
      </c>
      <c r="J137" s="17">
        <v>18</v>
      </c>
      <c r="K137" s="17">
        <v>62</v>
      </c>
      <c r="L137" s="17">
        <v>32</v>
      </c>
      <c r="M137" s="17">
        <v>10</v>
      </c>
      <c r="N137" s="17">
        <v>4</v>
      </c>
      <c r="O137" s="17">
        <v>3</v>
      </c>
      <c r="P137" s="17">
        <v>85</v>
      </c>
      <c r="Q137" s="17">
        <v>15</v>
      </c>
      <c r="R137" s="17">
        <v>26</v>
      </c>
      <c r="S137" s="17">
        <v>22</v>
      </c>
      <c r="T137" s="17">
        <v>12</v>
      </c>
      <c r="U137" s="17">
        <v>5</v>
      </c>
      <c r="V137" s="17">
        <v>9</v>
      </c>
    </row>
    <row r="138" spans="1:22" ht="31.5" customHeight="1" x14ac:dyDescent="0.25">
      <c r="A138" s="8">
        <v>89</v>
      </c>
      <c r="B138" s="23" t="s">
        <v>250</v>
      </c>
      <c r="C138" s="17">
        <f t="shared" ref="C138:C147" si="30">SUM(D138:V138)</f>
        <v>364</v>
      </c>
      <c r="D138" s="17">
        <v>59</v>
      </c>
      <c r="E138" s="17">
        <v>10</v>
      </c>
      <c r="F138" s="17">
        <v>3</v>
      </c>
      <c r="G138" s="17">
        <v>1</v>
      </c>
      <c r="H138" s="17">
        <v>0</v>
      </c>
      <c r="I138" s="17">
        <v>0</v>
      </c>
      <c r="J138" s="17">
        <v>28</v>
      </c>
      <c r="K138" s="17">
        <v>48</v>
      </c>
      <c r="L138" s="17">
        <v>19</v>
      </c>
      <c r="M138" s="17">
        <v>12</v>
      </c>
      <c r="N138" s="17">
        <v>3</v>
      </c>
      <c r="O138" s="17">
        <v>0</v>
      </c>
      <c r="P138" s="17">
        <v>91</v>
      </c>
      <c r="Q138" s="17">
        <v>17</v>
      </c>
      <c r="R138" s="17">
        <v>36</v>
      </c>
      <c r="S138" s="17">
        <v>19</v>
      </c>
      <c r="T138" s="17">
        <v>6</v>
      </c>
      <c r="U138" s="17">
        <v>9</v>
      </c>
      <c r="V138" s="17">
        <v>3</v>
      </c>
    </row>
    <row r="139" spans="1:22" ht="31.5" customHeight="1" x14ac:dyDescent="0.25">
      <c r="A139" s="8">
        <v>90</v>
      </c>
      <c r="B139" s="23" t="s">
        <v>251</v>
      </c>
      <c r="C139" s="17">
        <f t="shared" si="30"/>
        <v>19</v>
      </c>
      <c r="D139" s="17">
        <v>4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2</v>
      </c>
      <c r="L139" s="17">
        <v>2</v>
      </c>
      <c r="M139" s="17">
        <v>3</v>
      </c>
      <c r="N139" s="17">
        <v>0</v>
      </c>
      <c r="O139" s="17">
        <v>0</v>
      </c>
      <c r="P139" s="17">
        <v>5</v>
      </c>
      <c r="Q139" s="17">
        <v>0</v>
      </c>
      <c r="R139" s="17">
        <v>1</v>
      </c>
      <c r="S139" s="17">
        <v>0</v>
      </c>
      <c r="T139" s="17">
        <v>0</v>
      </c>
      <c r="U139" s="17">
        <v>2</v>
      </c>
      <c r="V139" s="17">
        <v>0</v>
      </c>
    </row>
    <row r="140" spans="1:22" ht="60" x14ac:dyDescent="0.25">
      <c r="A140" s="8">
        <v>91</v>
      </c>
      <c r="B140" s="21" t="s">
        <v>151</v>
      </c>
      <c r="C140" s="17">
        <f t="shared" si="30"/>
        <v>3</v>
      </c>
      <c r="D140" s="17">
        <v>1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1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1</v>
      </c>
      <c r="V140" s="17">
        <v>0</v>
      </c>
    </row>
    <row r="141" spans="1:22" ht="90" x14ac:dyDescent="0.25">
      <c r="A141" s="8">
        <v>92</v>
      </c>
      <c r="B141" s="23" t="s">
        <v>152</v>
      </c>
      <c r="C141" s="17">
        <f t="shared" si="30"/>
        <v>2180</v>
      </c>
      <c r="D141" s="17">
        <v>189</v>
      </c>
      <c r="E141" s="17">
        <v>32</v>
      </c>
      <c r="F141" s="17">
        <v>10</v>
      </c>
      <c r="G141" s="17">
        <v>6</v>
      </c>
      <c r="H141" s="17">
        <v>0</v>
      </c>
      <c r="I141" s="17">
        <v>0</v>
      </c>
      <c r="J141" s="17">
        <v>164</v>
      </c>
      <c r="K141" s="17">
        <v>358</v>
      </c>
      <c r="L141" s="17">
        <v>247</v>
      </c>
      <c r="M141" s="17">
        <v>47</v>
      </c>
      <c r="N141" s="17">
        <v>0</v>
      </c>
      <c r="O141" s="17">
        <v>0</v>
      </c>
      <c r="P141" s="17">
        <v>681</v>
      </c>
      <c r="Q141" s="17">
        <v>34</v>
      </c>
      <c r="R141" s="17">
        <v>212</v>
      </c>
      <c r="S141" s="17">
        <v>98</v>
      </c>
      <c r="T141" s="17">
        <v>24</v>
      </c>
      <c r="U141" s="17">
        <v>37</v>
      </c>
      <c r="V141" s="17">
        <v>41</v>
      </c>
    </row>
    <row r="142" spans="1:22" ht="60.75" customHeight="1" x14ac:dyDescent="0.25">
      <c r="A142" s="8">
        <v>93</v>
      </c>
      <c r="B142" s="23" t="s">
        <v>41</v>
      </c>
      <c r="C142" s="17">
        <f t="shared" si="30"/>
        <v>852</v>
      </c>
      <c r="D142" s="17">
        <v>75</v>
      </c>
      <c r="E142" s="17">
        <v>30</v>
      </c>
      <c r="F142" s="17">
        <v>26</v>
      </c>
      <c r="G142" s="17">
        <v>7</v>
      </c>
      <c r="H142" s="17">
        <v>10</v>
      </c>
      <c r="I142" s="17">
        <v>10</v>
      </c>
      <c r="J142" s="17">
        <v>30</v>
      </c>
      <c r="K142" s="17">
        <v>106</v>
      </c>
      <c r="L142" s="17">
        <v>114</v>
      </c>
      <c r="M142" s="17">
        <v>68</v>
      </c>
      <c r="N142" s="17">
        <v>16</v>
      </c>
      <c r="O142" s="17">
        <v>0</v>
      </c>
      <c r="P142" s="17">
        <v>167</v>
      </c>
      <c r="Q142" s="17">
        <v>26</v>
      </c>
      <c r="R142" s="17">
        <v>17</v>
      </c>
      <c r="S142" s="17">
        <v>56</v>
      </c>
      <c r="T142" s="17">
        <v>9</v>
      </c>
      <c r="U142" s="17">
        <v>42</v>
      </c>
      <c r="V142" s="17">
        <v>43</v>
      </c>
    </row>
    <row r="143" spans="1:22" ht="33" customHeight="1" x14ac:dyDescent="0.25">
      <c r="A143" s="8">
        <v>94</v>
      </c>
      <c r="B143" s="23" t="s">
        <v>153</v>
      </c>
      <c r="C143" s="17">
        <f t="shared" si="30"/>
        <v>523</v>
      </c>
      <c r="D143" s="17">
        <v>22</v>
      </c>
      <c r="E143" s="17">
        <v>2</v>
      </c>
      <c r="F143" s="17">
        <v>0</v>
      </c>
      <c r="G143" s="17">
        <v>0</v>
      </c>
      <c r="H143" s="17">
        <v>0</v>
      </c>
      <c r="I143" s="17">
        <v>0</v>
      </c>
      <c r="J143" s="17">
        <v>18</v>
      </c>
      <c r="K143" s="17">
        <v>41</v>
      </c>
      <c r="L143" s="17">
        <v>23</v>
      </c>
      <c r="M143" s="17">
        <v>9</v>
      </c>
      <c r="N143" s="17">
        <v>1</v>
      </c>
      <c r="O143" s="17">
        <v>0</v>
      </c>
      <c r="P143" s="17">
        <v>145</v>
      </c>
      <c r="Q143" s="17">
        <v>21</v>
      </c>
      <c r="R143" s="17">
        <v>25</v>
      </c>
      <c r="S143" s="17">
        <v>85</v>
      </c>
      <c r="T143" s="17">
        <v>28</v>
      </c>
      <c r="U143" s="17">
        <v>71</v>
      </c>
      <c r="V143" s="17">
        <v>32</v>
      </c>
    </row>
    <row r="144" spans="1:22" ht="30" x14ac:dyDescent="0.25">
      <c r="A144" s="8">
        <v>95</v>
      </c>
      <c r="B144" s="21" t="s">
        <v>154</v>
      </c>
      <c r="C144" s="17">
        <f t="shared" si="30"/>
        <v>398</v>
      </c>
      <c r="D144" s="17">
        <v>20</v>
      </c>
      <c r="E144" s="17">
        <v>1</v>
      </c>
      <c r="F144" s="17">
        <v>2</v>
      </c>
      <c r="G144" s="17">
        <v>0</v>
      </c>
      <c r="H144" s="17">
        <v>0</v>
      </c>
      <c r="I144" s="17">
        <v>0</v>
      </c>
      <c r="J144" s="17">
        <v>3</v>
      </c>
      <c r="K144" s="17">
        <v>26</v>
      </c>
      <c r="L144" s="17">
        <v>14</v>
      </c>
      <c r="M144" s="17">
        <v>11</v>
      </c>
      <c r="N144" s="17">
        <v>1</v>
      </c>
      <c r="O144" s="17">
        <v>0</v>
      </c>
      <c r="P144" s="17">
        <v>163</v>
      </c>
      <c r="Q144" s="17">
        <v>42</v>
      </c>
      <c r="R144" s="17">
        <v>4</v>
      </c>
      <c r="S144" s="17">
        <v>3</v>
      </c>
      <c r="T144" s="17">
        <v>22</v>
      </c>
      <c r="U144" s="17">
        <v>47</v>
      </c>
      <c r="V144" s="17">
        <v>39</v>
      </c>
    </row>
    <row r="145" spans="1:22" ht="105" x14ac:dyDescent="0.25">
      <c r="A145" s="8">
        <v>96</v>
      </c>
      <c r="B145" s="21" t="s">
        <v>155</v>
      </c>
      <c r="C145" s="17">
        <f t="shared" si="30"/>
        <v>109</v>
      </c>
      <c r="D145" s="17">
        <v>1</v>
      </c>
      <c r="E145" s="17">
        <v>7</v>
      </c>
      <c r="F145" s="17">
        <v>2</v>
      </c>
      <c r="G145" s="17">
        <v>0</v>
      </c>
      <c r="H145" s="17">
        <v>0</v>
      </c>
      <c r="I145" s="17">
        <v>0</v>
      </c>
      <c r="J145" s="17">
        <v>6</v>
      </c>
      <c r="K145" s="17">
        <v>4</v>
      </c>
      <c r="L145" s="17">
        <v>5</v>
      </c>
      <c r="M145" s="17">
        <v>18</v>
      </c>
      <c r="N145" s="17">
        <v>1</v>
      </c>
      <c r="O145" s="17">
        <v>0</v>
      </c>
      <c r="P145" s="17">
        <v>27</v>
      </c>
      <c r="Q145" s="17">
        <v>0</v>
      </c>
      <c r="R145" s="17">
        <v>2</v>
      </c>
      <c r="S145" s="17">
        <v>2</v>
      </c>
      <c r="T145" s="17">
        <v>0</v>
      </c>
      <c r="U145" s="17">
        <v>19</v>
      </c>
      <c r="V145" s="17">
        <v>15</v>
      </c>
    </row>
    <row r="146" spans="1:22" ht="30" x14ac:dyDescent="0.25">
      <c r="A146" s="8">
        <v>97</v>
      </c>
      <c r="B146" s="21" t="s">
        <v>156</v>
      </c>
      <c r="C146" s="17">
        <f t="shared" si="30"/>
        <v>9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</v>
      </c>
      <c r="K146" s="17">
        <v>0</v>
      </c>
      <c r="L146" s="17">
        <v>2</v>
      </c>
      <c r="M146" s="17">
        <v>0</v>
      </c>
      <c r="N146" s="17">
        <v>0</v>
      </c>
      <c r="O146" s="17">
        <v>0</v>
      </c>
      <c r="P146" s="17">
        <v>1</v>
      </c>
      <c r="Q146" s="17">
        <v>0</v>
      </c>
      <c r="R146" s="17">
        <v>0</v>
      </c>
      <c r="S146" s="17">
        <v>0</v>
      </c>
      <c r="T146" s="17">
        <v>0</v>
      </c>
      <c r="U146" s="17">
        <v>3</v>
      </c>
      <c r="V146" s="17">
        <v>2</v>
      </c>
    </row>
    <row r="147" spans="1:22" x14ac:dyDescent="0.25">
      <c r="A147" s="8">
        <v>98</v>
      </c>
      <c r="B147" s="21" t="s">
        <v>50</v>
      </c>
      <c r="C147" s="17">
        <f t="shared" si="30"/>
        <v>172</v>
      </c>
      <c r="D147" s="17">
        <v>4</v>
      </c>
      <c r="E147" s="17">
        <v>0</v>
      </c>
      <c r="F147" s="17">
        <v>2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9</v>
      </c>
      <c r="M147" s="17">
        <v>17</v>
      </c>
      <c r="N147" s="17">
        <v>0</v>
      </c>
      <c r="O147" s="17">
        <v>0</v>
      </c>
      <c r="P147" s="17">
        <v>11</v>
      </c>
      <c r="Q147" s="17">
        <v>0</v>
      </c>
      <c r="R147" s="17">
        <v>0</v>
      </c>
      <c r="S147" s="17">
        <v>3</v>
      </c>
      <c r="T147" s="17">
        <v>23</v>
      </c>
      <c r="U147" s="17">
        <v>59</v>
      </c>
      <c r="V147" s="17">
        <v>44</v>
      </c>
    </row>
    <row r="148" spans="1:22" s="15" customFormat="1" x14ac:dyDescent="0.25">
      <c r="A148" s="84">
        <v>11</v>
      </c>
      <c r="B148" s="51" t="s">
        <v>27</v>
      </c>
      <c r="C148" s="19">
        <f t="shared" ref="C148:V148" si="31">SUM(C137:C147)</f>
        <v>4994</v>
      </c>
      <c r="D148" s="19">
        <f>SUM(D137:D147)</f>
        <v>416</v>
      </c>
      <c r="E148" s="19">
        <f t="shared" si="31"/>
        <v>89</v>
      </c>
      <c r="F148" s="19">
        <f>SUM(F137:F147)</f>
        <v>54</v>
      </c>
      <c r="G148" s="19">
        <f t="shared" si="31"/>
        <v>18</v>
      </c>
      <c r="H148" s="19">
        <f t="shared" si="31"/>
        <v>11</v>
      </c>
      <c r="I148" s="19">
        <f t="shared" si="31"/>
        <v>10</v>
      </c>
      <c r="J148" s="19">
        <f t="shared" si="31"/>
        <v>268</v>
      </c>
      <c r="K148" s="19">
        <f t="shared" si="31"/>
        <v>647</v>
      </c>
      <c r="L148" s="19">
        <f t="shared" si="31"/>
        <v>468</v>
      </c>
      <c r="M148" s="19">
        <f t="shared" si="31"/>
        <v>195</v>
      </c>
      <c r="N148" s="19">
        <f t="shared" si="31"/>
        <v>26</v>
      </c>
      <c r="O148" s="19">
        <f t="shared" si="31"/>
        <v>3</v>
      </c>
      <c r="P148" s="19">
        <f t="shared" si="31"/>
        <v>1376</v>
      </c>
      <c r="Q148" s="19">
        <f t="shared" si="31"/>
        <v>155</v>
      </c>
      <c r="R148" s="19">
        <f t="shared" si="31"/>
        <v>323</v>
      </c>
      <c r="S148" s="19">
        <f t="shared" si="31"/>
        <v>288</v>
      </c>
      <c r="T148" s="19">
        <f t="shared" si="31"/>
        <v>124</v>
      </c>
      <c r="U148" s="19">
        <f t="shared" si="31"/>
        <v>295</v>
      </c>
      <c r="V148" s="19">
        <f t="shared" si="31"/>
        <v>228</v>
      </c>
    </row>
    <row r="149" spans="1:22" s="15" customFormat="1" x14ac:dyDescent="0.25">
      <c r="A149" s="84"/>
      <c r="B149" s="51" t="s">
        <v>31</v>
      </c>
      <c r="C149" s="19">
        <f>C148+C135</f>
        <v>4995</v>
      </c>
      <c r="D149" s="19">
        <f t="shared" ref="D149:V149" si="32">D148+D135</f>
        <v>416</v>
      </c>
      <c r="E149" s="19">
        <f t="shared" si="32"/>
        <v>89</v>
      </c>
      <c r="F149" s="19">
        <f>F148+F135</f>
        <v>54</v>
      </c>
      <c r="G149" s="19">
        <f t="shared" si="32"/>
        <v>18</v>
      </c>
      <c r="H149" s="19">
        <f t="shared" si="32"/>
        <v>11</v>
      </c>
      <c r="I149" s="19">
        <f t="shared" si="32"/>
        <v>10</v>
      </c>
      <c r="J149" s="19">
        <f t="shared" si="32"/>
        <v>269</v>
      </c>
      <c r="K149" s="19">
        <f t="shared" si="32"/>
        <v>647</v>
      </c>
      <c r="L149" s="19">
        <f t="shared" si="32"/>
        <v>468</v>
      </c>
      <c r="M149" s="19">
        <f t="shared" si="32"/>
        <v>195</v>
      </c>
      <c r="N149" s="19">
        <f t="shared" si="32"/>
        <v>26</v>
      </c>
      <c r="O149" s="19">
        <f t="shared" si="32"/>
        <v>3</v>
      </c>
      <c r="P149" s="19">
        <f t="shared" si="32"/>
        <v>1376</v>
      </c>
      <c r="Q149" s="19">
        <f t="shared" si="32"/>
        <v>155</v>
      </c>
      <c r="R149" s="19">
        <f t="shared" si="32"/>
        <v>323</v>
      </c>
      <c r="S149" s="19">
        <f t="shared" si="32"/>
        <v>288</v>
      </c>
      <c r="T149" s="19">
        <f t="shared" si="32"/>
        <v>124</v>
      </c>
      <c r="U149" s="19">
        <f t="shared" si="32"/>
        <v>295</v>
      </c>
      <c r="V149" s="19">
        <f t="shared" si="32"/>
        <v>228</v>
      </c>
    </row>
    <row r="150" spans="1:22" x14ac:dyDescent="0.25">
      <c r="A150" s="8"/>
      <c r="B150" s="114" t="s">
        <v>6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</row>
    <row r="151" spans="1:22" x14ac:dyDescent="0.25">
      <c r="A151" s="8"/>
      <c r="B151" s="114" t="s">
        <v>26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</row>
    <row r="152" spans="1:22" ht="28.5" customHeight="1" x14ac:dyDescent="0.25">
      <c r="A152" s="8"/>
      <c r="B152" s="22" t="s">
        <v>43</v>
      </c>
      <c r="C152" s="17">
        <f t="shared" ref="C152:C187" si="33">SUM(D152:V152)</f>
        <v>0</v>
      </c>
      <c r="D152" s="17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x14ac:dyDescent="0.25">
      <c r="A153" s="8"/>
      <c r="B153" s="22" t="s">
        <v>157</v>
      </c>
      <c r="C153" s="17">
        <f t="shared" si="33"/>
        <v>0</v>
      </c>
      <c r="D153" s="17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43.5" customHeight="1" x14ac:dyDescent="0.25">
      <c r="A154" s="8"/>
      <c r="B154" s="22" t="s">
        <v>67</v>
      </c>
      <c r="C154" s="17">
        <f t="shared" si="33"/>
        <v>0</v>
      </c>
      <c r="D154" s="17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5.75" customHeight="1" x14ac:dyDescent="0.25">
      <c r="A155" s="8"/>
      <c r="B155" s="22" t="s">
        <v>40</v>
      </c>
      <c r="C155" s="17">
        <f t="shared" si="33"/>
        <v>0</v>
      </c>
      <c r="D155" s="17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/>
      <c r="B156" s="22" t="s">
        <v>133</v>
      </c>
      <c r="C156" s="17">
        <f t="shared" si="33"/>
        <v>0</v>
      </c>
      <c r="D156" s="17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/>
      <c r="B157" s="22" t="s">
        <v>137</v>
      </c>
      <c r="C157" s="17">
        <f t="shared" si="33"/>
        <v>0</v>
      </c>
      <c r="D157" s="17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x14ac:dyDescent="0.25">
      <c r="A158" s="8"/>
      <c r="B158" s="22" t="s">
        <v>132</v>
      </c>
      <c r="C158" s="17">
        <f t="shared" si="33"/>
        <v>0</v>
      </c>
      <c r="D158" s="17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30" x14ac:dyDescent="0.25">
      <c r="A159" s="8"/>
      <c r="B159" s="22" t="s">
        <v>20</v>
      </c>
      <c r="C159" s="17">
        <f t="shared" si="33"/>
        <v>0</v>
      </c>
      <c r="D159" s="17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x14ac:dyDescent="0.25">
      <c r="A160" s="8"/>
      <c r="B160" s="22" t="s">
        <v>129</v>
      </c>
      <c r="C160" s="17">
        <f t="shared" si="33"/>
        <v>0</v>
      </c>
      <c r="D160" s="17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60" x14ac:dyDescent="0.25">
      <c r="A161" s="8"/>
      <c r="B161" s="22" t="s">
        <v>11</v>
      </c>
      <c r="C161" s="17">
        <f t="shared" si="33"/>
        <v>0</v>
      </c>
      <c r="D161" s="17"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89.25" customHeight="1" x14ac:dyDescent="0.25">
      <c r="A162" s="8"/>
      <c r="B162" s="22" t="s">
        <v>158</v>
      </c>
      <c r="C162" s="17">
        <f t="shared" si="33"/>
        <v>0</v>
      </c>
      <c r="D162" s="17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30" x14ac:dyDescent="0.25">
      <c r="A163" s="8"/>
      <c r="B163" s="22" t="s">
        <v>131</v>
      </c>
      <c r="C163" s="17">
        <f t="shared" si="33"/>
        <v>0</v>
      </c>
      <c r="D163" s="17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/>
      <c r="B164" s="22" t="s">
        <v>159</v>
      </c>
      <c r="C164" s="17">
        <f t="shared" si="33"/>
        <v>0</v>
      </c>
      <c r="D164" s="17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60" x14ac:dyDescent="0.25">
      <c r="A165" s="8"/>
      <c r="B165" s="22" t="s">
        <v>127</v>
      </c>
      <c r="C165" s="17">
        <f t="shared" si="33"/>
        <v>23</v>
      </c>
      <c r="D165" s="17">
        <v>23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45" x14ac:dyDescent="0.25">
      <c r="A166" s="8"/>
      <c r="B166" s="22" t="s">
        <v>10</v>
      </c>
      <c r="C166" s="17">
        <f t="shared" si="33"/>
        <v>0</v>
      </c>
      <c r="D166" s="17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x14ac:dyDescent="0.25">
      <c r="A167" s="8"/>
      <c r="B167" s="22" t="s">
        <v>136</v>
      </c>
      <c r="C167" s="17">
        <f t="shared" si="33"/>
        <v>0</v>
      </c>
      <c r="D167" s="17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x14ac:dyDescent="0.25">
      <c r="A168" s="8"/>
      <c r="B168" s="22" t="s">
        <v>18</v>
      </c>
      <c r="C168" s="17">
        <f t="shared" si="33"/>
        <v>0</v>
      </c>
      <c r="D168" s="17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75" x14ac:dyDescent="0.25">
      <c r="A169" s="8"/>
      <c r="B169" s="22" t="s">
        <v>21</v>
      </c>
      <c r="C169" s="17">
        <f t="shared" si="33"/>
        <v>0</v>
      </c>
      <c r="D169" s="17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x14ac:dyDescent="0.25">
      <c r="A170" s="8"/>
      <c r="B170" s="22" t="s">
        <v>19</v>
      </c>
      <c r="C170" s="17">
        <f t="shared" si="33"/>
        <v>0</v>
      </c>
      <c r="D170" s="17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x14ac:dyDescent="0.25">
      <c r="A171" s="8"/>
      <c r="B171" s="22" t="s">
        <v>66</v>
      </c>
      <c r="C171" s="17">
        <f t="shared" si="33"/>
        <v>0</v>
      </c>
      <c r="D171" s="17"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30" x14ac:dyDescent="0.25">
      <c r="A172" s="8"/>
      <c r="B172" s="22" t="s">
        <v>36</v>
      </c>
      <c r="C172" s="17">
        <f t="shared" si="33"/>
        <v>4</v>
      </c>
      <c r="D172" s="17">
        <v>4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x14ac:dyDescent="0.25">
      <c r="A173" s="8"/>
      <c r="B173" s="22" t="s">
        <v>138</v>
      </c>
      <c r="C173" s="17">
        <f t="shared" si="33"/>
        <v>0</v>
      </c>
      <c r="D173" s="17">
        <v>0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30" x14ac:dyDescent="0.25">
      <c r="A174" s="8"/>
      <c r="B174" s="22" t="s">
        <v>15</v>
      </c>
      <c r="C174" s="17">
        <f t="shared" si="33"/>
        <v>0</v>
      </c>
      <c r="D174" s="17">
        <v>0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75" x14ac:dyDescent="0.25">
      <c r="A175" s="8">
        <v>99</v>
      </c>
      <c r="B175" s="22" t="s">
        <v>17</v>
      </c>
      <c r="C175" s="17">
        <f t="shared" si="33"/>
        <v>0</v>
      </c>
      <c r="D175" s="17">
        <v>0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90.75" customHeight="1" x14ac:dyDescent="0.25">
      <c r="A176" s="8">
        <v>100</v>
      </c>
      <c r="B176" s="14" t="s">
        <v>160</v>
      </c>
      <c r="C176" s="17">
        <f t="shared" si="33"/>
        <v>0</v>
      </c>
      <c r="D176" s="17"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45" x14ac:dyDescent="0.25">
      <c r="A177" s="8">
        <v>101</v>
      </c>
      <c r="B177" s="22" t="s">
        <v>16</v>
      </c>
      <c r="C177" s="17">
        <f t="shared" si="33"/>
        <v>76</v>
      </c>
      <c r="D177" s="17">
        <v>76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45" x14ac:dyDescent="0.25">
      <c r="A178" s="8">
        <v>102</v>
      </c>
      <c r="B178" s="22" t="s">
        <v>161</v>
      </c>
      <c r="C178" s="17">
        <f t="shared" si="33"/>
        <v>0</v>
      </c>
      <c r="D178" s="17">
        <v>0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0" x14ac:dyDescent="0.25">
      <c r="A179" s="8">
        <v>103</v>
      </c>
      <c r="B179" s="22" t="s">
        <v>162</v>
      </c>
      <c r="C179" s="17">
        <f t="shared" si="33"/>
        <v>0</v>
      </c>
      <c r="D179" s="17">
        <v>0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104</v>
      </c>
      <c r="B180" s="22" t="s">
        <v>13</v>
      </c>
      <c r="C180" s="17">
        <f t="shared" si="33"/>
        <v>34</v>
      </c>
      <c r="D180" s="17">
        <v>34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30" x14ac:dyDescent="0.25">
      <c r="A181" s="8">
        <v>105</v>
      </c>
      <c r="B181" s="22" t="s">
        <v>163</v>
      </c>
      <c r="C181" s="17">
        <f t="shared" si="33"/>
        <v>0</v>
      </c>
      <c r="D181" s="17">
        <v>0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33" customHeight="1" x14ac:dyDescent="0.25">
      <c r="A182" s="8">
        <v>106</v>
      </c>
      <c r="B182" s="14" t="s">
        <v>164</v>
      </c>
      <c r="C182" s="17">
        <f t="shared" si="33"/>
        <v>0</v>
      </c>
      <c r="D182" s="17">
        <v>0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30" x14ac:dyDescent="0.25">
      <c r="A183" s="8">
        <v>107</v>
      </c>
      <c r="B183" s="22" t="s">
        <v>165</v>
      </c>
      <c r="C183" s="17">
        <f t="shared" si="33"/>
        <v>1</v>
      </c>
      <c r="D183" s="17">
        <v>1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108</v>
      </c>
      <c r="B184" s="22" t="s">
        <v>12</v>
      </c>
      <c r="C184" s="17">
        <f t="shared" si="33"/>
        <v>0</v>
      </c>
      <c r="D184" s="17">
        <v>0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30" x14ac:dyDescent="0.25">
      <c r="A185" s="8">
        <v>109</v>
      </c>
      <c r="B185" s="22" t="s">
        <v>166</v>
      </c>
      <c r="C185" s="17">
        <f t="shared" si="33"/>
        <v>25</v>
      </c>
      <c r="D185" s="17">
        <v>25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1" t="s">
        <v>175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ht="45" x14ac:dyDescent="0.25">
      <c r="A186" s="8">
        <v>110</v>
      </c>
      <c r="B186" s="22" t="s">
        <v>35</v>
      </c>
      <c r="C186" s="17">
        <f t="shared" si="33"/>
        <v>0</v>
      </c>
      <c r="D186" s="17">
        <v>0</v>
      </c>
      <c r="E186" s="1" t="s">
        <v>175</v>
      </c>
      <c r="F186" s="1" t="s">
        <v>175</v>
      </c>
      <c r="G186" s="1" t="s">
        <v>175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" t="s">
        <v>175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ht="30" x14ac:dyDescent="0.25">
      <c r="A187" s="8">
        <v>111</v>
      </c>
      <c r="B187" s="22" t="s">
        <v>167</v>
      </c>
      <c r="C187" s="17">
        <f t="shared" si="33"/>
        <v>24</v>
      </c>
      <c r="D187" s="17">
        <v>24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x14ac:dyDescent="0.25">
      <c r="A188" s="84">
        <v>13</v>
      </c>
      <c r="B188" s="51" t="s">
        <v>27</v>
      </c>
      <c r="C188" s="19">
        <f t="shared" ref="C188:V188" si="34">SUM(C152:C187)</f>
        <v>187</v>
      </c>
      <c r="D188" s="19">
        <f>SUM(D152:D187)</f>
        <v>187</v>
      </c>
      <c r="E188" s="19">
        <f t="shared" si="34"/>
        <v>0</v>
      </c>
      <c r="F188" s="19">
        <f t="shared" si="34"/>
        <v>0</v>
      </c>
      <c r="G188" s="19">
        <f t="shared" si="34"/>
        <v>0</v>
      </c>
      <c r="H188" s="19">
        <f t="shared" si="34"/>
        <v>0</v>
      </c>
      <c r="I188" s="19">
        <f t="shared" si="34"/>
        <v>0</v>
      </c>
      <c r="J188" s="19">
        <f t="shared" si="34"/>
        <v>0</v>
      </c>
      <c r="K188" s="19">
        <f t="shared" si="34"/>
        <v>0</v>
      </c>
      <c r="L188" s="19">
        <f t="shared" si="34"/>
        <v>0</v>
      </c>
      <c r="M188" s="19">
        <f t="shared" si="34"/>
        <v>0</v>
      </c>
      <c r="N188" s="19">
        <f t="shared" si="34"/>
        <v>0</v>
      </c>
      <c r="O188" s="19">
        <f t="shared" si="34"/>
        <v>0</v>
      </c>
      <c r="P188" s="19">
        <f t="shared" si="34"/>
        <v>0</v>
      </c>
      <c r="Q188" s="19">
        <f t="shared" si="34"/>
        <v>0</v>
      </c>
      <c r="R188" s="19">
        <f t="shared" si="34"/>
        <v>0</v>
      </c>
      <c r="S188" s="19">
        <f t="shared" si="34"/>
        <v>0</v>
      </c>
      <c r="T188" s="19">
        <f t="shared" si="34"/>
        <v>0</v>
      </c>
      <c r="U188" s="19">
        <f t="shared" si="34"/>
        <v>0</v>
      </c>
      <c r="V188" s="19">
        <f t="shared" si="34"/>
        <v>0</v>
      </c>
    </row>
    <row r="189" spans="1:22" x14ac:dyDescent="0.25">
      <c r="A189" s="8"/>
      <c r="B189" s="114" t="s">
        <v>34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</row>
    <row r="190" spans="1:22" ht="58.5" customHeight="1" x14ac:dyDescent="0.25">
      <c r="A190" s="8">
        <v>112</v>
      </c>
      <c r="B190" s="14" t="s">
        <v>253</v>
      </c>
      <c r="C190" s="17">
        <f>SUM(D190:V190)</f>
        <v>223</v>
      </c>
      <c r="D190" s="17">
        <v>223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" t="s">
        <v>175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" t="s">
        <v>175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x14ac:dyDescent="0.25">
      <c r="A191" s="8">
        <v>113</v>
      </c>
      <c r="B191" s="22" t="s">
        <v>47</v>
      </c>
      <c r="C191" s="17">
        <f>SUM(D191:V191)</f>
        <v>65</v>
      </c>
      <c r="D191" s="17">
        <v>65</v>
      </c>
      <c r="E191" s="1" t="s">
        <v>175</v>
      </c>
      <c r="F191" s="1" t="s">
        <v>175</v>
      </c>
      <c r="G191" s="1" t="s">
        <v>175</v>
      </c>
      <c r="H191" s="1" t="s">
        <v>175</v>
      </c>
      <c r="I191" s="1" t="s">
        <v>175</v>
      </c>
      <c r="J191" s="1" t="s">
        <v>175</v>
      </c>
      <c r="K191" s="1" t="s">
        <v>175</v>
      </c>
      <c r="L191" s="1" t="s">
        <v>175</v>
      </c>
      <c r="M191" s="1" t="s">
        <v>175</v>
      </c>
      <c r="N191" s="1" t="s">
        <v>175</v>
      </c>
      <c r="O191" s="1" t="s">
        <v>175</v>
      </c>
      <c r="P191" s="1" t="s">
        <v>175</v>
      </c>
      <c r="Q191" s="1" t="s">
        <v>175</v>
      </c>
      <c r="R191" s="1" t="s">
        <v>175</v>
      </c>
      <c r="S191" s="1" t="s">
        <v>175</v>
      </c>
      <c r="T191" s="1" t="s">
        <v>175</v>
      </c>
      <c r="U191" s="1" t="s">
        <v>175</v>
      </c>
      <c r="V191" s="1" t="s">
        <v>175</v>
      </c>
    </row>
    <row r="192" spans="1:22" x14ac:dyDescent="0.25">
      <c r="A192" s="8">
        <v>114</v>
      </c>
      <c r="B192" s="22" t="s">
        <v>69</v>
      </c>
      <c r="C192" s="17">
        <f>SUM(D192:V192)</f>
        <v>0</v>
      </c>
      <c r="D192" s="17">
        <v>0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s="15" customFormat="1" x14ac:dyDescent="0.25">
      <c r="A193" s="84">
        <v>3</v>
      </c>
      <c r="B193" s="51" t="s">
        <v>27</v>
      </c>
      <c r="C193" s="19">
        <f>SUM(C190:C192)</f>
        <v>288</v>
      </c>
      <c r="D193" s="19">
        <f>SUM(D190:D192)</f>
        <v>288</v>
      </c>
      <c r="E193" s="19">
        <f t="shared" ref="E193:V193" si="35">SUM(E190:E192)</f>
        <v>0</v>
      </c>
      <c r="F193" s="19">
        <f t="shared" si="35"/>
        <v>0</v>
      </c>
      <c r="G193" s="19">
        <f t="shared" si="35"/>
        <v>0</v>
      </c>
      <c r="H193" s="19">
        <f t="shared" si="35"/>
        <v>0</v>
      </c>
      <c r="I193" s="19">
        <f t="shared" si="35"/>
        <v>0</v>
      </c>
      <c r="J193" s="19">
        <f t="shared" si="35"/>
        <v>0</v>
      </c>
      <c r="K193" s="19">
        <f t="shared" si="35"/>
        <v>0</v>
      </c>
      <c r="L193" s="19">
        <f t="shared" si="35"/>
        <v>0</v>
      </c>
      <c r="M193" s="19">
        <f t="shared" si="35"/>
        <v>0</v>
      </c>
      <c r="N193" s="19">
        <f t="shared" si="35"/>
        <v>0</v>
      </c>
      <c r="O193" s="19">
        <f t="shared" si="35"/>
        <v>0</v>
      </c>
      <c r="P193" s="19">
        <f t="shared" si="35"/>
        <v>0</v>
      </c>
      <c r="Q193" s="19">
        <f t="shared" si="35"/>
        <v>0</v>
      </c>
      <c r="R193" s="19">
        <f t="shared" si="35"/>
        <v>0</v>
      </c>
      <c r="S193" s="19">
        <f t="shared" si="35"/>
        <v>0</v>
      </c>
      <c r="T193" s="19">
        <f t="shared" si="35"/>
        <v>0</v>
      </c>
      <c r="U193" s="19">
        <f t="shared" si="35"/>
        <v>0</v>
      </c>
      <c r="V193" s="19">
        <f t="shared" si="35"/>
        <v>0</v>
      </c>
    </row>
    <row r="194" spans="1:22" x14ac:dyDescent="0.25">
      <c r="A194" s="8"/>
      <c r="B194" s="114" t="s">
        <v>38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</row>
    <row r="195" spans="1:22" ht="60" x14ac:dyDescent="0.25">
      <c r="A195" s="8">
        <v>115</v>
      </c>
      <c r="B195" s="22" t="s">
        <v>252</v>
      </c>
      <c r="C195" s="17">
        <f>SUM(D195:V195)</f>
        <v>16</v>
      </c>
      <c r="D195" s="17">
        <v>16</v>
      </c>
      <c r="E195" s="1" t="s">
        <v>175</v>
      </c>
      <c r="F195" s="1" t="s">
        <v>175</v>
      </c>
      <c r="G195" s="1" t="s">
        <v>175</v>
      </c>
      <c r="H195" s="1" t="s">
        <v>175</v>
      </c>
      <c r="I195" s="1" t="s">
        <v>175</v>
      </c>
      <c r="J195" s="1" t="s">
        <v>175</v>
      </c>
      <c r="K195" s="1" t="s">
        <v>175</v>
      </c>
      <c r="L195" s="1" t="s">
        <v>175</v>
      </c>
      <c r="M195" s="1" t="s">
        <v>175</v>
      </c>
      <c r="N195" s="1" t="s">
        <v>175</v>
      </c>
      <c r="O195" s="1" t="s">
        <v>175</v>
      </c>
      <c r="P195" s="1" t="s">
        <v>175</v>
      </c>
      <c r="Q195" s="1" t="s">
        <v>175</v>
      </c>
      <c r="R195" s="1" t="s">
        <v>175</v>
      </c>
      <c r="S195" s="1" t="s">
        <v>175</v>
      </c>
      <c r="T195" s="1" t="s">
        <v>175</v>
      </c>
      <c r="U195" s="1" t="s">
        <v>175</v>
      </c>
      <c r="V195" s="1" t="s">
        <v>175</v>
      </c>
    </row>
    <row r="196" spans="1:22" ht="30" x14ac:dyDescent="0.25">
      <c r="A196" s="8">
        <v>116</v>
      </c>
      <c r="B196" s="22" t="s">
        <v>48</v>
      </c>
      <c r="C196" s="17">
        <f>SUM(D196:V196)</f>
        <v>1</v>
      </c>
      <c r="D196" s="17">
        <v>1</v>
      </c>
      <c r="E196" s="1" t="s">
        <v>175</v>
      </c>
      <c r="F196" s="1" t="s">
        <v>175</v>
      </c>
      <c r="G196" s="1" t="s">
        <v>175</v>
      </c>
      <c r="H196" s="1" t="s">
        <v>175</v>
      </c>
      <c r="I196" s="1" t="s">
        <v>175</v>
      </c>
      <c r="J196" s="1" t="s">
        <v>175</v>
      </c>
      <c r="K196" s="1" t="s">
        <v>175</v>
      </c>
      <c r="L196" s="1" t="s">
        <v>175</v>
      </c>
      <c r="M196" s="1" t="s">
        <v>175</v>
      </c>
      <c r="N196" s="1" t="s">
        <v>175</v>
      </c>
      <c r="O196" s="1" t="s">
        <v>175</v>
      </c>
      <c r="P196" s="1" t="s">
        <v>175</v>
      </c>
      <c r="Q196" s="1" t="s">
        <v>175</v>
      </c>
      <c r="R196" s="1" t="s">
        <v>175</v>
      </c>
      <c r="S196" s="1" t="s">
        <v>175</v>
      </c>
      <c r="T196" s="1" t="s">
        <v>175</v>
      </c>
      <c r="U196" s="1" t="s">
        <v>175</v>
      </c>
      <c r="V196" s="1" t="s">
        <v>175</v>
      </c>
    </row>
    <row r="197" spans="1:22" ht="75" x14ac:dyDescent="0.25">
      <c r="A197" s="8">
        <v>117</v>
      </c>
      <c r="B197" s="22" t="s">
        <v>49</v>
      </c>
      <c r="C197" s="17">
        <f>SUM(D197:V197)</f>
        <v>0</v>
      </c>
      <c r="D197" s="17">
        <v>0</v>
      </c>
      <c r="E197" s="1" t="s">
        <v>175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s="15" customFormat="1" x14ac:dyDescent="0.25">
      <c r="A198" s="84">
        <v>3</v>
      </c>
      <c r="B198" s="51" t="s">
        <v>27</v>
      </c>
      <c r="C198" s="19">
        <f>SUM(C195:C197)</f>
        <v>17</v>
      </c>
      <c r="D198" s="19">
        <f>SUM(D195:D197)</f>
        <v>17</v>
      </c>
      <c r="E198" s="19">
        <f t="shared" ref="E198:V198" si="36">SUM(E195:E197)</f>
        <v>0</v>
      </c>
      <c r="F198" s="19">
        <f t="shared" si="36"/>
        <v>0</v>
      </c>
      <c r="G198" s="19">
        <f t="shared" si="36"/>
        <v>0</v>
      </c>
      <c r="H198" s="19">
        <f t="shared" si="36"/>
        <v>0</v>
      </c>
      <c r="I198" s="19">
        <f t="shared" si="36"/>
        <v>0</v>
      </c>
      <c r="J198" s="19">
        <f t="shared" si="36"/>
        <v>0</v>
      </c>
      <c r="K198" s="19">
        <f t="shared" si="36"/>
        <v>0</v>
      </c>
      <c r="L198" s="19">
        <f t="shared" si="36"/>
        <v>0</v>
      </c>
      <c r="M198" s="19">
        <f t="shared" si="36"/>
        <v>0</v>
      </c>
      <c r="N198" s="19">
        <f t="shared" si="36"/>
        <v>0</v>
      </c>
      <c r="O198" s="19">
        <f t="shared" si="36"/>
        <v>0</v>
      </c>
      <c r="P198" s="19">
        <f t="shared" si="36"/>
        <v>0</v>
      </c>
      <c r="Q198" s="19">
        <f t="shared" si="36"/>
        <v>0</v>
      </c>
      <c r="R198" s="19">
        <f t="shared" si="36"/>
        <v>0</v>
      </c>
      <c r="S198" s="19">
        <f t="shared" si="36"/>
        <v>0</v>
      </c>
      <c r="T198" s="19">
        <f t="shared" si="36"/>
        <v>0</v>
      </c>
      <c r="U198" s="19">
        <f t="shared" si="36"/>
        <v>0</v>
      </c>
      <c r="V198" s="19">
        <f t="shared" si="36"/>
        <v>0</v>
      </c>
    </row>
    <row r="199" spans="1:22" x14ac:dyDescent="0.25">
      <c r="A199" s="8"/>
      <c r="B199" s="114" t="s">
        <v>56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</row>
    <row r="200" spans="1:22" ht="30" x14ac:dyDescent="0.25">
      <c r="A200" s="8">
        <v>118</v>
      </c>
      <c r="B200" s="9" t="s">
        <v>179</v>
      </c>
      <c r="C200" s="17">
        <v>0</v>
      </c>
      <c r="D200" s="1" t="s">
        <v>175</v>
      </c>
      <c r="E200" s="17">
        <v>0</v>
      </c>
      <c r="F200" s="1" t="s">
        <v>175</v>
      </c>
      <c r="G200" s="1" t="s">
        <v>175</v>
      </c>
      <c r="H200" s="1" t="s">
        <v>175</v>
      </c>
      <c r="I200" s="1" t="s">
        <v>175</v>
      </c>
      <c r="J200" s="1" t="s">
        <v>175</v>
      </c>
      <c r="K200" s="1" t="s">
        <v>175</v>
      </c>
      <c r="L200" s="1" t="s">
        <v>175</v>
      </c>
      <c r="M200" s="1" t="s">
        <v>175</v>
      </c>
      <c r="N200" s="1" t="s">
        <v>175</v>
      </c>
      <c r="O200" s="1" t="s">
        <v>175</v>
      </c>
      <c r="P200" s="1" t="s">
        <v>175</v>
      </c>
      <c r="Q200" s="1" t="s">
        <v>175</v>
      </c>
      <c r="R200" s="1" t="s">
        <v>175</v>
      </c>
      <c r="S200" s="1" t="s">
        <v>175</v>
      </c>
      <c r="T200" s="1" t="s">
        <v>175</v>
      </c>
      <c r="U200" s="1" t="s">
        <v>175</v>
      </c>
      <c r="V200" s="1" t="s">
        <v>175</v>
      </c>
    </row>
    <row r="201" spans="1:22" ht="30" x14ac:dyDescent="0.25">
      <c r="A201" s="8">
        <v>119</v>
      </c>
      <c r="B201" s="9" t="s">
        <v>180</v>
      </c>
      <c r="C201" s="17">
        <v>0</v>
      </c>
      <c r="D201" s="1" t="s">
        <v>175</v>
      </c>
      <c r="E201" s="17">
        <v>0</v>
      </c>
      <c r="F201" s="1" t="s">
        <v>175</v>
      </c>
      <c r="G201" s="1" t="s">
        <v>175</v>
      </c>
      <c r="H201" s="1" t="s">
        <v>175</v>
      </c>
      <c r="I201" s="1" t="s">
        <v>175</v>
      </c>
      <c r="J201" s="1" t="s">
        <v>175</v>
      </c>
      <c r="K201" s="1" t="s">
        <v>175</v>
      </c>
      <c r="L201" s="1" t="s">
        <v>175</v>
      </c>
      <c r="M201" s="1" t="s">
        <v>175</v>
      </c>
      <c r="N201" s="1" t="s">
        <v>175</v>
      </c>
      <c r="O201" s="1" t="s">
        <v>175</v>
      </c>
      <c r="P201" s="1" t="s">
        <v>175</v>
      </c>
      <c r="Q201" s="1" t="s">
        <v>175</v>
      </c>
      <c r="R201" s="1" t="s">
        <v>175</v>
      </c>
      <c r="S201" s="1" t="s">
        <v>175</v>
      </c>
      <c r="T201" s="1" t="s">
        <v>175</v>
      </c>
      <c r="U201" s="1" t="s">
        <v>175</v>
      </c>
      <c r="V201" s="1" t="s">
        <v>175</v>
      </c>
    </row>
    <row r="202" spans="1:22" ht="45" x14ac:dyDescent="0.25">
      <c r="A202" s="8">
        <v>120</v>
      </c>
      <c r="B202" s="9" t="s">
        <v>72</v>
      </c>
      <c r="C202" s="17">
        <v>0</v>
      </c>
      <c r="D202" s="1" t="s">
        <v>175</v>
      </c>
      <c r="E202" s="17">
        <v>0</v>
      </c>
      <c r="F202" s="1" t="s">
        <v>175</v>
      </c>
      <c r="G202" s="1" t="s">
        <v>175</v>
      </c>
      <c r="H202" s="1" t="s">
        <v>175</v>
      </c>
      <c r="I202" s="1" t="s">
        <v>175</v>
      </c>
      <c r="J202" s="1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175</v>
      </c>
      <c r="Q202" s="1" t="s">
        <v>175</v>
      </c>
      <c r="R202" s="1" t="s">
        <v>175</v>
      </c>
      <c r="S202" s="1" t="s">
        <v>175</v>
      </c>
      <c r="T202" s="1" t="s">
        <v>175</v>
      </c>
      <c r="U202" s="1" t="s">
        <v>175</v>
      </c>
      <c r="V202" s="1" t="s">
        <v>175</v>
      </c>
    </row>
    <row r="203" spans="1:22" ht="90" x14ac:dyDescent="0.25">
      <c r="A203" s="8">
        <v>121</v>
      </c>
      <c r="B203" s="9" t="s">
        <v>181</v>
      </c>
      <c r="C203" s="17">
        <v>0</v>
      </c>
      <c r="D203" s="1" t="s">
        <v>175</v>
      </c>
      <c r="E203" s="17">
        <v>0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175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s="15" customFormat="1" x14ac:dyDescent="0.25">
      <c r="A204" s="84">
        <v>4</v>
      </c>
      <c r="B204" s="67" t="s">
        <v>27</v>
      </c>
      <c r="C204" s="19">
        <f t="shared" ref="C204:V204" si="37">SUM(C200:C200)</f>
        <v>0</v>
      </c>
      <c r="D204" s="19">
        <f t="shared" si="37"/>
        <v>0</v>
      </c>
      <c r="E204" s="19">
        <f t="shared" si="37"/>
        <v>0</v>
      </c>
      <c r="F204" s="19">
        <f t="shared" si="37"/>
        <v>0</v>
      </c>
      <c r="G204" s="19">
        <f t="shared" si="37"/>
        <v>0</v>
      </c>
      <c r="H204" s="19">
        <f t="shared" si="37"/>
        <v>0</v>
      </c>
      <c r="I204" s="19">
        <f t="shared" si="37"/>
        <v>0</v>
      </c>
      <c r="J204" s="19">
        <f t="shared" si="37"/>
        <v>0</v>
      </c>
      <c r="K204" s="19">
        <f t="shared" si="37"/>
        <v>0</v>
      </c>
      <c r="L204" s="19">
        <f t="shared" si="37"/>
        <v>0</v>
      </c>
      <c r="M204" s="19">
        <f t="shared" si="37"/>
        <v>0</v>
      </c>
      <c r="N204" s="19">
        <f t="shared" si="37"/>
        <v>0</v>
      </c>
      <c r="O204" s="19">
        <f t="shared" si="37"/>
        <v>0</v>
      </c>
      <c r="P204" s="19">
        <f t="shared" si="37"/>
        <v>0</v>
      </c>
      <c r="Q204" s="19">
        <f t="shared" si="37"/>
        <v>0</v>
      </c>
      <c r="R204" s="19">
        <f t="shared" si="37"/>
        <v>0</v>
      </c>
      <c r="S204" s="19">
        <f t="shared" si="37"/>
        <v>0</v>
      </c>
      <c r="T204" s="19">
        <f t="shared" si="37"/>
        <v>0</v>
      </c>
      <c r="U204" s="19">
        <f t="shared" si="37"/>
        <v>0</v>
      </c>
      <c r="V204" s="19">
        <f t="shared" si="37"/>
        <v>0</v>
      </c>
    </row>
    <row r="205" spans="1:22" x14ac:dyDescent="0.25">
      <c r="A205" s="8"/>
      <c r="B205" s="114" t="s">
        <v>172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</row>
    <row r="206" spans="1:22" ht="45" x14ac:dyDescent="0.25">
      <c r="A206" s="8">
        <v>122</v>
      </c>
      <c r="B206" s="22" t="s">
        <v>71</v>
      </c>
      <c r="C206" s="1">
        <f>SUM(D206:V206)</f>
        <v>0</v>
      </c>
      <c r="D206" s="1" t="s">
        <v>175</v>
      </c>
      <c r="E206" s="1" t="s">
        <v>175</v>
      </c>
      <c r="F206" s="1" t="s">
        <v>175</v>
      </c>
      <c r="G206" s="1" t="s">
        <v>175</v>
      </c>
      <c r="H206" s="1" t="s">
        <v>175</v>
      </c>
      <c r="I206" s="1" t="s">
        <v>175</v>
      </c>
      <c r="J206" s="1" t="s">
        <v>175</v>
      </c>
      <c r="K206" s="1" t="s">
        <v>175</v>
      </c>
      <c r="L206" s="1" t="s">
        <v>175</v>
      </c>
      <c r="M206" s="1" t="s">
        <v>175</v>
      </c>
      <c r="N206" s="1" t="s">
        <v>175</v>
      </c>
      <c r="O206" s="1" t="s">
        <v>175</v>
      </c>
      <c r="P206" s="34">
        <v>0</v>
      </c>
      <c r="Q206" s="1" t="s">
        <v>175</v>
      </c>
      <c r="R206" s="1" t="s">
        <v>175</v>
      </c>
      <c r="S206" s="1" t="s">
        <v>175</v>
      </c>
      <c r="T206" s="1" t="s">
        <v>175</v>
      </c>
      <c r="U206" s="1" t="s">
        <v>175</v>
      </c>
      <c r="V206" s="1" t="s">
        <v>175</v>
      </c>
    </row>
    <row r="207" spans="1:22" s="15" customFormat="1" x14ac:dyDescent="0.25">
      <c r="A207" s="84">
        <v>1</v>
      </c>
      <c r="B207" s="51" t="s">
        <v>27</v>
      </c>
      <c r="C207" s="19">
        <f t="shared" ref="C207:V207" si="38">SUM(C206:C206)</f>
        <v>0</v>
      </c>
      <c r="D207" s="19">
        <f t="shared" si="38"/>
        <v>0</v>
      </c>
      <c r="E207" s="19">
        <f t="shared" si="38"/>
        <v>0</v>
      </c>
      <c r="F207" s="19">
        <f t="shared" si="38"/>
        <v>0</v>
      </c>
      <c r="G207" s="19">
        <f t="shared" si="38"/>
        <v>0</v>
      </c>
      <c r="H207" s="19">
        <f t="shared" si="38"/>
        <v>0</v>
      </c>
      <c r="I207" s="19">
        <f t="shared" si="38"/>
        <v>0</v>
      </c>
      <c r="J207" s="19">
        <f t="shared" si="38"/>
        <v>0</v>
      </c>
      <c r="K207" s="19">
        <f t="shared" si="38"/>
        <v>0</v>
      </c>
      <c r="L207" s="19">
        <f t="shared" si="38"/>
        <v>0</v>
      </c>
      <c r="M207" s="19">
        <f t="shared" si="38"/>
        <v>0</v>
      </c>
      <c r="N207" s="19">
        <f t="shared" si="38"/>
        <v>0</v>
      </c>
      <c r="O207" s="19">
        <f t="shared" si="38"/>
        <v>0</v>
      </c>
      <c r="P207" s="19">
        <f t="shared" si="38"/>
        <v>0</v>
      </c>
      <c r="Q207" s="19">
        <f t="shared" si="38"/>
        <v>0</v>
      </c>
      <c r="R207" s="19">
        <f t="shared" si="38"/>
        <v>0</v>
      </c>
      <c r="S207" s="19">
        <f t="shared" si="38"/>
        <v>0</v>
      </c>
      <c r="T207" s="19">
        <f t="shared" si="38"/>
        <v>0</v>
      </c>
      <c r="U207" s="19">
        <f t="shared" si="38"/>
        <v>0</v>
      </c>
      <c r="V207" s="19">
        <f t="shared" si="38"/>
        <v>0</v>
      </c>
    </row>
    <row r="208" spans="1:22" x14ac:dyDescent="0.25">
      <c r="A208" s="8"/>
      <c r="B208" s="114" t="s">
        <v>55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</row>
    <row r="209" spans="1:22" x14ac:dyDescent="0.25">
      <c r="A209" s="8">
        <v>123</v>
      </c>
      <c r="B209" s="22" t="s">
        <v>170</v>
      </c>
      <c r="C209" s="1">
        <f>SUM(D209:V209)</f>
        <v>1</v>
      </c>
      <c r="D209" s="1" t="s">
        <v>175</v>
      </c>
      <c r="E209" s="1" t="s">
        <v>175</v>
      </c>
      <c r="F209" s="1" t="s">
        <v>175</v>
      </c>
      <c r="G209" s="1" t="s">
        <v>175</v>
      </c>
      <c r="H209" s="1" t="s">
        <v>175</v>
      </c>
      <c r="I209" s="1" t="s">
        <v>175</v>
      </c>
      <c r="J209" s="1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175</v>
      </c>
      <c r="Q209" s="1" t="s">
        <v>175</v>
      </c>
      <c r="R209" s="34">
        <v>1</v>
      </c>
      <c r="S209" s="1" t="s">
        <v>175</v>
      </c>
      <c r="T209" s="1" t="s">
        <v>175</v>
      </c>
      <c r="U209" s="1" t="s">
        <v>175</v>
      </c>
      <c r="V209" s="1" t="s">
        <v>175</v>
      </c>
    </row>
    <row r="210" spans="1:22" ht="30" x14ac:dyDescent="0.25">
      <c r="A210" s="8">
        <v>124</v>
      </c>
      <c r="B210" s="22" t="s">
        <v>169</v>
      </c>
      <c r="C210" s="1">
        <f t="shared" ref="C210:C211" si="39">SUM(D210:V210)</f>
        <v>0</v>
      </c>
      <c r="D210" s="1" t="s">
        <v>175</v>
      </c>
      <c r="E210" s="1" t="s">
        <v>175</v>
      </c>
      <c r="F210" s="1" t="s">
        <v>175</v>
      </c>
      <c r="G210" s="1" t="s">
        <v>175</v>
      </c>
      <c r="H210" s="1" t="s">
        <v>175</v>
      </c>
      <c r="I210" s="1" t="s">
        <v>175</v>
      </c>
      <c r="J210" s="1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175</v>
      </c>
      <c r="Q210" s="1" t="s">
        <v>175</v>
      </c>
      <c r="R210" s="34">
        <v>0</v>
      </c>
      <c r="S210" s="1" t="s">
        <v>175</v>
      </c>
      <c r="T210" s="1" t="s">
        <v>175</v>
      </c>
      <c r="U210" s="1" t="s">
        <v>175</v>
      </c>
      <c r="V210" s="1" t="s">
        <v>175</v>
      </c>
    </row>
    <row r="211" spans="1:22" ht="45" x14ac:dyDescent="0.25">
      <c r="A211" s="8">
        <v>125</v>
      </c>
      <c r="B211" s="22" t="s">
        <v>171</v>
      </c>
      <c r="C211" s="1">
        <f t="shared" si="39"/>
        <v>0</v>
      </c>
      <c r="D211" s="1" t="s">
        <v>175</v>
      </c>
      <c r="E211" s="1" t="s">
        <v>175</v>
      </c>
      <c r="F211" s="1" t="s">
        <v>175</v>
      </c>
      <c r="G211" s="1" t="s">
        <v>175</v>
      </c>
      <c r="H211" s="1" t="s">
        <v>175</v>
      </c>
      <c r="I211" s="1" t="s">
        <v>175</v>
      </c>
      <c r="J211" s="1" t="s">
        <v>175</v>
      </c>
      <c r="K211" s="1" t="s">
        <v>175</v>
      </c>
      <c r="L211" s="1" t="s">
        <v>175</v>
      </c>
      <c r="M211" s="1" t="s">
        <v>175</v>
      </c>
      <c r="N211" s="1" t="s">
        <v>175</v>
      </c>
      <c r="O211" s="1" t="s">
        <v>175</v>
      </c>
      <c r="P211" s="1" t="s">
        <v>175</v>
      </c>
      <c r="Q211" s="1" t="s">
        <v>175</v>
      </c>
      <c r="R211" s="34">
        <v>0</v>
      </c>
      <c r="S211" s="1" t="s">
        <v>175</v>
      </c>
      <c r="T211" s="1" t="s">
        <v>175</v>
      </c>
      <c r="U211" s="1" t="s">
        <v>175</v>
      </c>
      <c r="V211" s="1" t="s">
        <v>175</v>
      </c>
    </row>
    <row r="212" spans="1:22" s="15" customFormat="1" x14ac:dyDescent="0.25">
      <c r="A212" s="84">
        <v>3</v>
      </c>
      <c r="B212" s="51" t="s">
        <v>27</v>
      </c>
      <c r="C212" s="19">
        <f t="shared" ref="C212:V212" si="40">SUM(C209:C211)</f>
        <v>1</v>
      </c>
      <c r="D212" s="19">
        <f t="shared" si="40"/>
        <v>0</v>
      </c>
      <c r="E212" s="19">
        <f t="shared" si="40"/>
        <v>0</v>
      </c>
      <c r="F212" s="19">
        <f t="shared" si="40"/>
        <v>0</v>
      </c>
      <c r="G212" s="19">
        <f t="shared" si="40"/>
        <v>0</v>
      </c>
      <c r="H212" s="19">
        <f t="shared" si="40"/>
        <v>0</v>
      </c>
      <c r="I212" s="19">
        <f t="shared" si="40"/>
        <v>0</v>
      </c>
      <c r="J212" s="19">
        <f t="shared" si="40"/>
        <v>0</v>
      </c>
      <c r="K212" s="19">
        <f t="shared" si="40"/>
        <v>0</v>
      </c>
      <c r="L212" s="19">
        <f t="shared" si="40"/>
        <v>0</v>
      </c>
      <c r="M212" s="19">
        <f t="shared" si="40"/>
        <v>0</v>
      </c>
      <c r="N212" s="19">
        <f t="shared" si="40"/>
        <v>0</v>
      </c>
      <c r="O212" s="19">
        <f t="shared" si="40"/>
        <v>0</v>
      </c>
      <c r="P212" s="19">
        <f t="shared" si="40"/>
        <v>0</v>
      </c>
      <c r="Q212" s="19">
        <f t="shared" si="40"/>
        <v>0</v>
      </c>
      <c r="R212" s="19">
        <f t="shared" si="40"/>
        <v>1</v>
      </c>
      <c r="S212" s="19">
        <f t="shared" si="40"/>
        <v>0</v>
      </c>
      <c r="T212" s="19">
        <f t="shared" si="40"/>
        <v>0</v>
      </c>
      <c r="U212" s="19">
        <f t="shared" si="40"/>
        <v>0</v>
      </c>
      <c r="V212" s="19">
        <f t="shared" si="40"/>
        <v>0</v>
      </c>
    </row>
    <row r="213" spans="1:22" s="15" customFormat="1" ht="17.25" customHeight="1" x14ac:dyDescent="0.25">
      <c r="A213" s="84"/>
      <c r="B213" s="114" t="s">
        <v>191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28"/>
    </row>
    <row r="214" spans="1:22" s="15" customFormat="1" ht="30" x14ac:dyDescent="0.25">
      <c r="A214" s="8">
        <v>126</v>
      </c>
      <c r="B214" s="11" t="s">
        <v>192</v>
      </c>
      <c r="C214" s="17">
        <f>SUM(D214:V214)</f>
        <v>37</v>
      </c>
      <c r="D214" s="17">
        <v>12</v>
      </c>
      <c r="E214" s="17">
        <v>0</v>
      </c>
      <c r="F214" s="17">
        <v>0</v>
      </c>
      <c r="G214" s="17">
        <v>0</v>
      </c>
      <c r="H214" s="17">
        <v>4</v>
      </c>
      <c r="I214" s="17">
        <v>0</v>
      </c>
      <c r="J214" s="17">
        <v>1</v>
      </c>
      <c r="K214" s="17">
        <v>0</v>
      </c>
      <c r="L214" s="17">
        <v>3</v>
      </c>
      <c r="M214" s="17">
        <v>0</v>
      </c>
      <c r="N214" s="17">
        <v>0</v>
      </c>
      <c r="O214" s="17">
        <v>2</v>
      </c>
      <c r="P214" s="17">
        <v>8</v>
      </c>
      <c r="Q214" s="17">
        <v>0</v>
      </c>
      <c r="R214" s="17">
        <v>3</v>
      </c>
      <c r="S214" s="17">
        <v>2</v>
      </c>
      <c r="T214" s="17">
        <v>0</v>
      </c>
      <c r="U214" s="17">
        <v>2</v>
      </c>
      <c r="V214" s="17">
        <v>0</v>
      </c>
    </row>
    <row r="215" spans="1:22" s="15" customFormat="1" x14ac:dyDescent="0.25">
      <c r="A215" s="8">
        <v>127</v>
      </c>
      <c r="B215" s="11" t="s">
        <v>193</v>
      </c>
      <c r="C215" s="17">
        <f t="shared" ref="C215:C217" si="41">SUM(D215:V215)</f>
        <v>77</v>
      </c>
      <c r="D215" s="17">
        <v>9</v>
      </c>
      <c r="E215" s="17">
        <v>9</v>
      </c>
      <c r="F215" s="17">
        <v>1</v>
      </c>
      <c r="G215" s="17">
        <v>0</v>
      </c>
      <c r="H215" s="17">
        <v>1</v>
      </c>
      <c r="I215" s="17">
        <v>1</v>
      </c>
      <c r="J215" s="17">
        <v>4</v>
      </c>
      <c r="K215" s="17">
        <v>3</v>
      </c>
      <c r="L215" s="17">
        <v>1</v>
      </c>
      <c r="M215" s="17">
        <v>0</v>
      </c>
      <c r="N215" s="17">
        <v>0</v>
      </c>
      <c r="O215" s="17">
        <v>1</v>
      </c>
      <c r="P215" s="17">
        <v>7</v>
      </c>
      <c r="Q215" s="17">
        <v>7</v>
      </c>
      <c r="R215" s="17">
        <v>5</v>
      </c>
      <c r="S215" s="17">
        <v>25</v>
      </c>
      <c r="T215" s="17">
        <v>1</v>
      </c>
      <c r="U215" s="17">
        <v>1</v>
      </c>
      <c r="V215" s="17">
        <v>1</v>
      </c>
    </row>
    <row r="216" spans="1:22" s="15" customFormat="1" x14ac:dyDescent="0.25">
      <c r="A216" s="8">
        <v>128</v>
      </c>
      <c r="B216" s="11" t="s">
        <v>194</v>
      </c>
      <c r="C216" s="17">
        <f t="shared" si="41"/>
        <v>20</v>
      </c>
      <c r="D216" s="17">
        <v>1</v>
      </c>
      <c r="E216" s="17">
        <v>0</v>
      </c>
      <c r="F216" s="17">
        <v>2</v>
      </c>
      <c r="G216" s="17">
        <v>0</v>
      </c>
      <c r="H216" s="17">
        <v>0</v>
      </c>
      <c r="I216" s="17">
        <v>0</v>
      </c>
      <c r="J216" s="17">
        <v>2</v>
      </c>
      <c r="K216" s="17">
        <v>0</v>
      </c>
      <c r="L216" s="17">
        <v>4</v>
      </c>
      <c r="M216" s="17">
        <v>0</v>
      </c>
      <c r="N216" s="17">
        <v>0</v>
      </c>
      <c r="O216" s="17">
        <v>0</v>
      </c>
      <c r="P216" s="17">
        <v>4</v>
      </c>
      <c r="Q216" s="17">
        <v>3</v>
      </c>
      <c r="R216" s="17">
        <v>3</v>
      </c>
      <c r="S216" s="17">
        <v>1</v>
      </c>
      <c r="T216" s="17">
        <v>0</v>
      </c>
      <c r="U216" s="17">
        <v>0</v>
      </c>
      <c r="V216" s="17">
        <v>0</v>
      </c>
    </row>
    <row r="217" spans="1:22" s="15" customFormat="1" x14ac:dyDescent="0.25">
      <c r="A217" s="84">
        <v>3</v>
      </c>
      <c r="B217" s="51" t="s">
        <v>27</v>
      </c>
      <c r="C217" s="19">
        <f t="shared" si="41"/>
        <v>134</v>
      </c>
      <c r="D217" s="19">
        <f>SUM(D214:D216)</f>
        <v>22</v>
      </c>
      <c r="E217" s="19">
        <f t="shared" ref="E217:V217" si="42">SUM(E214:E216)</f>
        <v>9</v>
      </c>
      <c r="F217" s="19">
        <f t="shared" si="42"/>
        <v>3</v>
      </c>
      <c r="G217" s="19">
        <f t="shared" si="42"/>
        <v>0</v>
      </c>
      <c r="H217" s="19">
        <f t="shared" si="42"/>
        <v>5</v>
      </c>
      <c r="I217" s="19">
        <f t="shared" si="42"/>
        <v>1</v>
      </c>
      <c r="J217" s="19">
        <f t="shared" si="42"/>
        <v>7</v>
      </c>
      <c r="K217" s="19">
        <f t="shared" si="42"/>
        <v>3</v>
      </c>
      <c r="L217" s="19">
        <f t="shared" si="42"/>
        <v>8</v>
      </c>
      <c r="M217" s="19">
        <f t="shared" si="42"/>
        <v>0</v>
      </c>
      <c r="N217" s="19">
        <f t="shared" si="42"/>
        <v>0</v>
      </c>
      <c r="O217" s="19">
        <f t="shared" si="42"/>
        <v>3</v>
      </c>
      <c r="P217" s="19">
        <f t="shared" si="42"/>
        <v>19</v>
      </c>
      <c r="Q217" s="19">
        <f t="shared" si="42"/>
        <v>10</v>
      </c>
      <c r="R217" s="19">
        <f t="shared" si="42"/>
        <v>11</v>
      </c>
      <c r="S217" s="19">
        <f t="shared" si="42"/>
        <v>28</v>
      </c>
      <c r="T217" s="19">
        <f t="shared" si="42"/>
        <v>1</v>
      </c>
      <c r="U217" s="19">
        <f t="shared" si="42"/>
        <v>3</v>
      </c>
      <c r="V217" s="19">
        <f t="shared" si="42"/>
        <v>1</v>
      </c>
    </row>
    <row r="218" spans="1:22" s="15" customFormat="1" x14ac:dyDescent="0.25">
      <c r="A218" s="84"/>
      <c r="B218" s="51" t="s">
        <v>28</v>
      </c>
      <c r="C218" s="19">
        <f>C198+C193+C188+C212+C207+C217</f>
        <v>627</v>
      </c>
      <c r="D218" s="19">
        <f>D198+D193+D188+D212+D207+D217</f>
        <v>514</v>
      </c>
      <c r="E218" s="19">
        <f t="shared" ref="E218:V218" si="43">E198+E193+E188+E212+E207+E217</f>
        <v>9</v>
      </c>
      <c r="F218" s="19">
        <f t="shared" si="43"/>
        <v>3</v>
      </c>
      <c r="G218" s="19">
        <f t="shared" si="43"/>
        <v>0</v>
      </c>
      <c r="H218" s="19">
        <f t="shared" si="43"/>
        <v>5</v>
      </c>
      <c r="I218" s="19">
        <f t="shared" si="43"/>
        <v>1</v>
      </c>
      <c r="J218" s="19">
        <f t="shared" si="43"/>
        <v>7</v>
      </c>
      <c r="K218" s="19">
        <f t="shared" si="43"/>
        <v>3</v>
      </c>
      <c r="L218" s="19">
        <f t="shared" si="43"/>
        <v>8</v>
      </c>
      <c r="M218" s="19">
        <f t="shared" si="43"/>
        <v>0</v>
      </c>
      <c r="N218" s="19">
        <f t="shared" si="43"/>
        <v>0</v>
      </c>
      <c r="O218" s="19">
        <f t="shared" si="43"/>
        <v>3</v>
      </c>
      <c r="P218" s="19">
        <f t="shared" si="43"/>
        <v>19</v>
      </c>
      <c r="Q218" s="19">
        <f t="shared" si="43"/>
        <v>10</v>
      </c>
      <c r="R218" s="19">
        <f t="shared" si="43"/>
        <v>12</v>
      </c>
      <c r="S218" s="19">
        <f t="shared" si="43"/>
        <v>28</v>
      </c>
      <c r="T218" s="19">
        <f t="shared" si="43"/>
        <v>1</v>
      </c>
      <c r="U218" s="19">
        <f t="shared" si="43"/>
        <v>3</v>
      </c>
      <c r="V218" s="19">
        <f t="shared" si="43"/>
        <v>1</v>
      </c>
    </row>
    <row r="219" spans="1:22" s="15" customFormat="1" x14ac:dyDescent="0.25">
      <c r="A219" s="114" t="s">
        <v>62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</row>
    <row r="220" spans="1:22" s="15" customFormat="1" x14ac:dyDescent="0.25">
      <c r="A220" s="113" t="s">
        <v>60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</row>
    <row r="221" spans="1:22" s="15" customFormat="1" ht="114" customHeight="1" x14ac:dyDescent="0.25">
      <c r="A221" s="8">
        <v>129</v>
      </c>
      <c r="B221" s="14" t="s">
        <v>246</v>
      </c>
      <c r="C221" s="17">
        <f>SUM(D221:V221)</f>
        <v>15</v>
      </c>
      <c r="D221" s="17">
        <v>0</v>
      </c>
      <c r="E221" s="17">
        <v>3</v>
      </c>
      <c r="F221" s="17">
        <v>0</v>
      </c>
      <c r="G221" s="17">
        <v>0</v>
      </c>
      <c r="H221" s="17">
        <v>3</v>
      </c>
      <c r="I221" s="17">
        <v>0</v>
      </c>
      <c r="J221" s="17">
        <v>0</v>
      </c>
      <c r="K221" s="17">
        <v>0</v>
      </c>
      <c r="L221" s="17">
        <v>1</v>
      </c>
      <c r="M221" s="17">
        <v>0</v>
      </c>
      <c r="N221" s="17">
        <v>1</v>
      </c>
      <c r="O221" s="17">
        <v>0</v>
      </c>
      <c r="P221" s="17">
        <v>0</v>
      </c>
      <c r="Q221" s="17">
        <v>3</v>
      </c>
      <c r="R221" s="17">
        <v>3</v>
      </c>
      <c r="S221" s="17">
        <v>0</v>
      </c>
      <c r="T221" s="17">
        <v>0</v>
      </c>
      <c r="U221" s="17">
        <v>1</v>
      </c>
      <c r="V221" s="17">
        <v>0</v>
      </c>
    </row>
    <row r="222" spans="1:22" s="15" customFormat="1" ht="48.75" customHeight="1" x14ac:dyDescent="0.25">
      <c r="A222" s="8">
        <v>130</v>
      </c>
      <c r="B222" s="14" t="s">
        <v>247</v>
      </c>
      <c r="C222" s="17">
        <f>SUM(D222:V222)</f>
        <v>17</v>
      </c>
      <c r="D222" s="17">
        <v>0</v>
      </c>
      <c r="E222" s="17">
        <v>3</v>
      </c>
      <c r="F222" s="17">
        <v>0</v>
      </c>
      <c r="G222" s="17">
        <v>0</v>
      </c>
      <c r="H222" s="17">
        <v>1</v>
      </c>
      <c r="I222" s="17">
        <v>0</v>
      </c>
      <c r="J222" s="17">
        <v>0</v>
      </c>
      <c r="K222" s="17">
        <v>1</v>
      </c>
      <c r="L222" s="17">
        <v>1</v>
      </c>
      <c r="M222" s="17">
        <v>1</v>
      </c>
      <c r="N222" s="17">
        <v>2</v>
      </c>
      <c r="O222" s="17">
        <v>0</v>
      </c>
      <c r="P222" s="17">
        <v>0</v>
      </c>
      <c r="Q222" s="17">
        <v>4</v>
      </c>
      <c r="R222" s="17">
        <v>2</v>
      </c>
      <c r="S222" s="17">
        <v>0</v>
      </c>
      <c r="T222" s="17">
        <v>2</v>
      </c>
      <c r="U222" s="17">
        <v>0</v>
      </c>
      <c r="V222" s="17">
        <v>0</v>
      </c>
    </row>
    <row r="223" spans="1:22" s="15" customFormat="1" ht="48.75" customHeight="1" x14ac:dyDescent="0.25">
      <c r="A223" s="8">
        <v>131</v>
      </c>
      <c r="B223" s="73" t="s">
        <v>202</v>
      </c>
      <c r="C223" s="17">
        <f t="shared" ref="C223:C226" si="44">SUM(D223:V223)</f>
        <v>11</v>
      </c>
      <c r="D223" s="17">
        <v>0</v>
      </c>
      <c r="E223" s="17">
        <v>3</v>
      </c>
      <c r="F223" s="17">
        <v>0</v>
      </c>
      <c r="G223" s="17">
        <v>0</v>
      </c>
      <c r="H223" s="17">
        <v>2</v>
      </c>
      <c r="I223" s="17">
        <v>0</v>
      </c>
      <c r="J223" s="17">
        <v>0</v>
      </c>
      <c r="K223" s="17">
        <v>0</v>
      </c>
      <c r="L223" s="17">
        <v>1</v>
      </c>
      <c r="M223" s="17">
        <v>0</v>
      </c>
      <c r="N223" s="17">
        <v>2</v>
      </c>
      <c r="O223" s="17">
        <v>0</v>
      </c>
      <c r="P223" s="17">
        <v>0</v>
      </c>
      <c r="Q223" s="17">
        <v>0</v>
      </c>
      <c r="R223" s="17">
        <v>2</v>
      </c>
      <c r="S223" s="17">
        <v>0</v>
      </c>
      <c r="T223" s="17">
        <v>0</v>
      </c>
      <c r="U223" s="17">
        <v>0</v>
      </c>
      <c r="V223" s="17">
        <v>1</v>
      </c>
    </row>
    <row r="224" spans="1:22" s="15" customFormat="1" ht="105.75" customHeight="1" x14ac:dyDescent="0.25">
      <c r="A224" s="8">
        <v>132</v>
      </c>
      <c r="B224" s="74" t="s">
        <v>203</v>
      </c>
      <c r="C224" s="17">
        <f t="shared" si="44"/>
        <v>7</v>
      </c>
      <c r="D224" s="17">
        <v>0</v>
      </c>
      <c r="E224" s="17">
        <v>2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1</v>
      </c>
      <c r="M224" s="17">
        <v>0</v>
      </c>
      <c r="N224" s="17">
        <v>0</v>
      </c>
      <c r="O224" s="17">
        <v>0</v>
      </c>
      <c r="P224" s="17">
        <v>0</v>
      </c>
      <c r="Q224" s="17">
        <v>2</v>
      </c>
      <c r="R224" s="17">
        <v>2</v>
      </c>
      <c r="S224" s="17">
        <v>0</v>
      </c>
      <c r="T224" s="17">
        <v>0</v>
      </c>
      <c r="U224" s="17">
        <v>0</v>
      </c>
      <c r="V224" s="17">
        <v>0</v>
      </c>
    </row>
    <row r="225" spans="1:22" s="15" customFormat="1" ht="130.5" customHeight="1" x14ac:dyDescent="0.25">
      <c r="A225" s="8">
        <v>133</v>
      </c>
      <c r="B225" s="74" t="s">
        <v>204</v>
      </c>
      <c r="C225" s="17">
        <f t="shared" si="44"/>
        <v>9</v>
      </c>
      <c r="D225" s="17">
        <v>0</v>
      </c>
      <c r="E225" s="17">
        <v>3</v>
      </c>
      <c r="F225" s="17">
        <v>0</v>
      </c>
      <c r="G225" s="17">
        <v>0</v>
      </c>
      <c r="H225" s="17">
        <v>2</v>
      </c>
      <c r="I225" s="17">
        <v>0</v>
      </c>
      <c r="J225" s="17">
        <v>0</v>
      </c>
      <c r="K225" s="17">
        <v>0</v>
      </c>
      <c r="L225" s="17">
        <v>1</v>
      </c>
      <c r="M225" s="17">
        <v>0</v>
      </c>
      <c r="N225" s="17">
        <v>0</v>
      </c>
      <c r="O225" s="17">
        <v>0</v>
      </c>
      <c r="P225" s="17">
        <v>0</v>
      </c>
      <c r="Q225" s="17">
        <v>1</v>
      </c>
      <c r="R225" s="17">
        <v>2</v>
      </c>
      <c r="S225" s="17">
        <v>0</v>
      </c>
      <c r="T225" s="17">
        <v>0</v>
      </c>
      <c r="U225" s="17">
        <v>0</v>
      </c>
      <c r="V225" s="17">
        <v>0</v>
      </c>
    </row>
    <row r="226" spans="1:22" s="15" customFormat="1" ht="31.5" customHeight="1" x14ac:dyDescent="0.25">
      <c r="A226" s="8">
        <v>134</v>
      </c>
      <c r="B226" s="74" t="s">
        <v>205</v>
      </c>
      <c r="C226" s="17">
        <f t="shared" si="44"/>
        <v>28</v>
      </c>
      <c r="D226" s="17">
        <v>0</v>
      </c>
      <c r="E226" s="17">
        <v>1</v>
      </c>
      <c r="F226" s="17">
        <v>0</v>
      </c>
      <c r="G226" s="17">
        <v>0</v>
      </c>
      <c r="H226" s="17">
        <v>3</v>
      </c>
      <c r="I226" s="17">
        <v>0</v>
      </c>
      <c r="J226" s="17">
        <v>0</v>
      </c>
      <c r="K226" s="17">
        <v>0</v>
      </c>
      <c r="L226" s="17">
        <v>3</v>
      </c>
      <c r="M226" s="17">
        <v>0</v>
      </c>
      <c r="N226" s="17">
        <v>4</v>
      </c>
      <c r="O226" s="17">
        <v>0</v>
      </c>
      <c r="P226" s="17">
        <v>0</v>
      </c>
      <c r="Q226" s="17">
        <v>3</v>
      </c>
      <c r="R226" s="17">
        <v>7</v>
      </c>
      <c r="S226" s="17">
        <v>0</v>
      </c>
      <c r="T226" s="17">
        <v>5</v>
      </c>
      <c r="U226" s="17">
        <v>1</v>
      </c>
      <c r="V226" s="17">
        <v>1</v>
      </c>
    </row>
    <row r="227" spans="1:22" s="15" customFormat="1" ht="140.25" customHeight="1" x14ac:dyDescent="0.25">
      <c r="A227" s="8">
        <v>135</v>
      </c>
      <c r="B227" s="14" t="s">
        <v>248</v>
      </c>
      <c r="C227" s="17">
        <f>SUM(D227:V227)</f>
        <v>3</v>
      </c>
      <c r="D227" s="17">
        <v>0</v>
      </c>
      <c r="E227" s="17">
        <v>1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1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1</v>
      </c>
      <c r="S227" s="17">
        <v>0</v>
      </c>
      <c r="T227" s="17">
        <v>0</v>
      </c>
      <c r="U227" s="17">
        <v>0</v>
      </c>
      <c r="V227" s="17">
        <v>0</v>
      </c>
    </row>
    <row r="228" spans="1:22" s="15" customFormat="1" x14ac:dyDescent="0.25">
      <c r="A228" s="84">
        <v>7</v>
      </c>
      <c r="B228" s="51" t="s">
        <v>27</v>
      </c>
      <c r="C228" s="19">
        <f>SUM(D228:V228)</f>
        <v>90</v>
      </c>
      <c r="D228" s="19">
        <f>SUM(D221:D227)</f>
        <v>0</v>
      </c>
      <c r="E228" s="71">
        <f>SUM(E221:E227)</f>
        <v>16</v>
      </c>
      <c r="F228" s="71">
        <f t="shared" ref="F228:V228" si="45">SUM(F221:F227)</f>
        <v>0</v>
      </c>
      <c r="G228" s="71">
        <f t="shared" si="45"/>
        <v>0</v>
      </c>
      <c r="H228" s="71">
        <f t="shared" si="45"/>
        <v>11</v>
      </c>
      <c r="I228" s="71">
        <f t="shared" si="45"/>
        <v>0</v>
      </c>
      <c r="J228" s="71">
        <f t="shared" si="45"/>
        <v>0</v>
      </c>
      <c r="K228" s="71">
        <f t="shared" si="45"/>
        <v>1</v>
      </c>
      <c r="L228" s="71">
        <f t="shared" si="45"/>
        <v>9</v>
      </c>
      <c r="M228" s="71">
        <f t="shared" si="45"/>
        <v>1</v>
      </c>
      <c r="N228" s="71">
        <f t="shared" si="45"/>
        <v>9</v>
      </c>
      <c r="O228" s="71">
        <f t="shared" si="45"/>
        <v>0</v>
      </c>
      <c r="P228" s="71">
        <f t="shared" si="45"/>
        <v>0</v>
      </c>
      <c r="Q228" s="71">
        <f t="shared" si="45"/>
        <v>13</v>
      </c>
      <c r="R228" s="71">
        <f t="shared" si="45"/>
        <v>19</v>
      </c>
      <c r="S228" s="71">
        <f t="shared" si="45"/>
        <v>0</v>
      </c>
      <c r="T228" s="71">
        <f t="shared" si="45"/>
        <v>7</v>
      </c>
      <c r="U228" s="71">
        <f t="shared" si="45"/>
        <v>2</v>
      </c>
      <c r="V228" s="71">
        <f t="shared" si="45"/>
        <v>2</v>
      </c>
    </row>
    <row r="229" spans="1:22" s="15" customFormat="1" ht="17.25" customHeight="1" x14ac:dyDescent="0.25">
      <c r="A229" s="84"/>
      <c r="B229" s="114" t="s">
        <v>223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28"/>
    </row>
    <row r="230" spans="1:22" s="15" customFormat="1" ht="45" x14ac:dyDescent="0.25">
      <c r="A230" s="8">
        <v>136</v>
      </c>
      <c r="B230" s="11" t="s">
        <v>224</v>
      </c>
      <c r="C230" s="17">
        <f>SUM(D230:V230)</f>
        <v>1</v>
      </c>
      <c r="D230" s="17">
        <v>1</v>
      </c>
      <c r="E230" s="17" t="s">
        <v>175</v>
      </c>
      <c r="F230" s="17" t="s">
        <v>175</v>
      </c>
      <c r="G230" s="17" t="s">
        <v>175</v>
      </c>
      <c r="H230" s="17" t="s">
        <v>175</v>
      </c>
      <c r="I230" s="17" t="s">
        <v>175</v>
      </c>
      <c r="J230" s="17" t="s">
        <v>175</v>
      </c>
      <c r="K230" s="17" t="s">
        <v>175</v>
      </c>
      <c r="L230" s="17" t="s">
        <v>175</v>
      </c>
      <c r="M230" s="17" t="s">
        <v>175</v>
      </c>
      <c r="N230" s="17" t="s">
        <v>175</v>
      </c>
      <c r="O230" s="17" t="s">
        <v>175</v>
      </c>
      <c r="P230" s="17" t="s">
        <v>175</v>
      </c>
      <c r="Q230" s="17" t="s">
        <v>175</v>
      </c>
      <c r="R230" s="17" t="s">
        <v>175</v>
      </c>
      <c r="S230" s="17" t="s">
        <v>175</v>
      </c>
      <c r="T230" s="17" t="s">
        <v>175</v>
      </c>
      <c r="U230" s="17" t="s">
        <v>175</v>
      </c>
      <c r="V230" s="17" t="s">
        <v>175</v>
      </c>
    </row>
    <row r="231" spans="1:22" s="15" customFormat="1" x14ac:dyDescent="0.25">
      <c r="A231" s="84">
        <v>1</v>
      </c>
      <c r="B231" s="51" t="s">
        <v>27</v>
      </c>
      <c r="C231" s="19">
        <f t="shared" ref="C231" si="46">SUM(D231:V231)</f>
        <v>1</v>
      </c>
      <c r="D231" s="19">
        <f t="shared" ref="D231:V231" si="47">SUM(D230:D230)</f>
        <v>1</v>
      </c>
      <c r="E231" s="19">
        <f t="shared" si="47"/>
        <v>0</v>
      </c>
      <c r="F231" s="19">
        <f t="shared" si="47"/>
        <v>0</v>
      </c>
      <c r="G231" s="19">
        <f t="shared" si="47"/>
        <v>0</v>
      </c>
      <c r="H231" s="19">
        <f t="shared" si="47"/>
        <v>0</v>
      </c>
      <c r="I231" s="19">
        <f t="shared" si="47"/>
        <v>0</v>
      </c>
      <c r="J231" s="19">
        <f t="shared" si="47"/>
        <v>0</v>
      </c>
      <c r="K231" s="19">
        <f t="shared" si="47"/>
        <v>0</v>
      </c>
      <c r="L231" s="19">
        <f t="shared" si="47"/>
        <v>0</v>
      </c>
      <c r="M231" s="19">
        <f t="shared" si="47"/>
        <v>0</v>
      </c>
      <c r="N231" s="19">
        <f t="shared" si="47"/>
        <v>0</v>
      </c>
      <c r="O231" s="19">
        <f t="shared" si="47"/>
        <v>0</v>
      </c>
      <c r="P231" s="19">
        <f t="shared" si="47"/>
        <v>0</v>
      </c>
      <c r="Q231" s="19">
        <f t="shared" si="47"/>
        <v>0</v>
      </c>
      <c r="R231" s="19">
        <f t="shared" si="47"/>
        <v>0</v>
      </c>
      <c r="S231" s="19">
        <f t="shared" si="47"/>
        <v>0</v>
      </c>
      <c r="T231" s="19">
        <f t="shared" si="47"/>
        <v>0</v>
      </c>
      <c r="U231" s="19">
        <f t="shared" si="47"/>
        <v>0</v>
      </c>
      <c r="V231" s="19">
        <f t="shared" si="47"/>
        <v>0</v>
      </c>
    </row>
    <row r="232" spans="1:22" s="15" customFormat="1" x14ac:dyDescent="0.25">
      <c r="A232" s="84"/>
      <c r="B232" s="116" t="s">
        <v>199</v>
      </c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</row>
    <row r="233" spans="1:22" s="15" customFormat="1" ht="30" x14ac:dyDescent="0.25">
      <c r="A233" s="8">
        <v>137</v>
      </c>
      <c r="B233" s="94" t="s">
        <v>254</v>
      </c>
      <c r="C233" s="17">
        <f>SUM(D233:V233)</f>
        <v>12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1</v>
      </c>
      <c r="K233" s="17">
        <v>0</v>
      </c>
      <c r="L233" s="17">
        <v>4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7</v>
      </c>
      <c r="T233" s="17">
        <v>0</v>
      </c>
      <c r="U233" s="17">
        <v>0</v>
      </c>
      <c r="V233" s="17">
        <v>0</v>
      </c>
    </row>
    <row r="234" spans="1:22" s="15" customFormat="1" x14ac:dyDescent="0.25">
      <c r="A234" s="84">
        <v>1</v>
      </c>
      <c r="B234" s="10" t="s">
        <v>27</v>
      </c>
      <c r="C234" s="19">
        <f>SUM(D234:V234)</f>
        <v>12</v>
      </c>
      <c r="D234" s="19">
        <f t="shared" ref="D234:V234" si="48">SUM(D233:D233)</f>
        <v>0</v>
      </c>
      <c r="E234" s="19">
        <f t="shared" si="48"/>
        <v>0</v>
      </c>
      <c r="F234" s="19">
        <f t="shared" si="48"/>
        <v>0</v>
      </c>
      <c r="G234" s="19">
        <f t="shared" si="48"/>
        <v>0</v>
      </c>
      <c r="H234" s="19">
        <f t="shared" si="48"/>
        <v>0</v>
      </c>
      <c r="I234" s="19">
        <f t="shared" si="48"/>
        <v>0</v>
      </c>
      <c r="J234" s="19">
        <f t="shared" si="48"/>
        <v>1</v>
      </c>
      <c r="K234" s="19">
        <f t="shared" si="48"/>
        <v>0</v>
      </c>
      <c r="L234" s="19">
        <f t="shared" si="48"/>
        <v>4</v>
      </c>
      <c r="M234" s="19">
        <f t="shared" si="48"/>
        <v>0</v>
      </c>
      <c r="N234" s="19">
        <f t="shared" si="48"/>
        <v>0</v>
      </c>
      <c r="O234" s="19">
        <f t="shared" si="48"/>
        <v>0</v>
      </c>
      <c r="P234" s="19">
        <f t="shared" si="48"/>
        <v>0</v>
      </c>
      <c r="Q234" s="19">
        <f t="shared" si="48"/>
        <v>0</v>
      </c>
      <c r="R234" s="19">
        <f t="shared" si="48"/>
        <v>0</v>
      </c>
      <c r="S234" s="19">
        <f t="shared" si="48"/>
        <v>7</v>
      </c>
      <c r="T234" s="19">
        <f t="shared" si="48"/>
        <v>0</v>
      </c>
      <c r="U234" s="19">
        <f t="shared" si="48"/>
        <v>0</v>
      </c>
      <c r="V234" s="19">
        <f t="shared" si="48"/>
        <v>0</v>
      </c>
    </row>
    <row r="235" spans="1:22" ht="30" x14ac:dyDescent="0.25">
      <c r="A235" s="8"/>
      <c r="B235" s="21" t="s">
        <v>44</v>
      </c>
      <c r="C235" s="17">
        <f>SUM(D235:V235)</f>
        <v>2910</v>
      </c>
      <c r="D235" s="17">
        <v>223</v>
      </c>
      <c r="E235" s="17">
        <v>214</v>
      </c>
      <c r="F235" s="17">
        <v>20</v>
      </c>
      <c r="G235" s="17">
        <v>10</v>
      </c>
      <c r="H235" s="17">
        <v>41</v>
      </c>
      <c r="I235" s="17">
        <v>19</v>
      </c>
      <c r="J235" s="17">
        <v>142</v>
      </c>
      <c r="K235" s="17">
        <v>524</v>
      </c>
      <c r="L235" s="17">
        <v>155</v>
      </c>
      <c r="M235" s="17">
        <v>30</v>
      </c>
      <c r="N235" s="17">
        <v>55</v>
      </c>
      <c r="O235" s="17">
        <v>39</v>
      </c>
      <c r="P235" s="17">
        <v>959</v>
      </c>
      <c r="Q235" s="17">
        <v>129</v>
      </c>
      <c r="R235" s="17">
        <v>148</v>
      </c>
      <c r="S235" s="17">
        <v>101</v>
      </c>
      <c r="T235" s="17">
        <v>6</v>
      </c>
      <c r="U235" s="17">
        <v>51</v>
      </c>
      <c r="V235" s="17">
        <v>44</v>
      </c>
    </row>
    <row r="236" spans="1:22" ht="28.5" x14ac:dyDescent="0.25">
      <c r="A236" s="84" t="s">
        <v>0</v>
      </c>
      <c r="B236" s="49" t="s">
        <v>256</v>
      </c>
      <c r="C236" s="86">
        <f t="shared" ref="C236:V236" si="49">C228+C218+C149+C127+C71+C234+C231</f>
        <v>41246</v>
      </c>
      <c r="D236" s="86">
        <f t="shared" si="49"/>
        <v>5932</v>
      </c>
      <c r="E236" s="86">
        <f t="shared" si="49"/>
        <v>1392</v>
      </c>
      <c r="F236" s="86">
        <f t="shared" si="49"/>
        <v>499</v>
      </c>
      <c r="G236" s="86">
        <f t="shared" si="49"/>
        <v>259</v>
      </c>
      <c r="H236" s="86">
        <f t="shared" si="49"/>
        <v>578</v>
      </c>
      <c r="I236" s="86">
        <f t="shared" si="49"/>
        <v>677</v>
      </c>
      <c r="J236" s="86">
        <f t="shared" si="49"/>
        <v>2808</v>
      </c>
      <c r="K236" s="86">
        <f t="shared" si="49"/>
        <v>6003</v>
      </c>
      <c r="L236" s="86">
        <f t="shared" si="49"/>
        <v>3384</v>
      </c>
      <c r="M236" s="86">
        <f t="shared" si="49"/>
        <v>965</v>
      </c>
      <c r="N236" s="86">
        <f t="shared" si="49"/>
        <v>1354</v>
      </c>
      <c r="O236" s="86">
        <f t="shared" si="49"/>
        <v>196</v>
      </c>
      <c r="P236" s="86">
        <f t="shared" si="49"/>
        <v>8968</v>
      </c>
      <c r="Q236" s="86">
        <f t="shared" si="49"/>
        <v>2227</v>
      </c>
      <c r="R236" s="86">
        <f t="shared" si="49"/>
        <v>2246</v>
      </c>
      <c r="S236" s="86">
        <f t="shared" si="49"/>
        <v>1964</v>
      </c>
      <c r="T236" s="86">
        <f t="shared" si="49"/>
        <v>274</v>
      </c>
      <c r="U236" s="86">
        <f t="shared" si="49"/>
        <v>866</v>
      </c>
      <c r="V236" s="86">
        <f t="shared" si="49"/>
        <v>654</v>
      </c>
    </row>
    <row r="237" spans="1:22" x14ac:dyDescent="0.25">
      <c r="A237" s="103">
        <f>A234+A217+A212+A207+A204+A198+A188+A148+A135+A126+A123+A119+A116+A107+A70+A67+A64+A59+A54+A44+A31+A28+A25+A22+A228+A193+A34+A231+A37</f>
        <v>137</v>
      </c>
      <c r="B237" s="55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</row>
    <row r="238" spans="1:22" ht="30" x14ac:dyDescent="0.25">
      <c r="B238" s="5" t="s">
        <v>46</v>
      </c>
    </row>
  </sheetData>
  <mergeCells count="38">
    <mergeCell ref="B60:V60"/>
    <mergeCell ref="B124:V124"/>
    <mergeCell ref="A219:V219"/>
    <mergeCell ref="A220:V220"/>
    <mergeCell ref="B232:V232"/>
    <mergeCell ref="B213:V213"/>
    <mergeCell ref="B229:V229"/>
    <mergeCell ref="B189:V189"/>
    <mergeCell ref="B65:V65"/>
    <mergeCell ref="B108:V108"/>
    <mergeCell ref="B117:V117"/>
    <mergeCell ref="A120:V120"/>
    <mergeCell ref="B35:V35"/>
    <mergeCell ref="B194:V194"/>
    <mergeCell ref="B199:V199"/>
    <mergeCell ref="B205:V205"/>
    <mergeCell ref="B208:V208"/>
    <mergeCell ref="B128:V128"/>
    <mergeCell ref="B129:V129"/>
    <mergeCell ref="B136:V136"/>
    <mergeCell ref="B150:V150"/>
    <mergeCell ref="B151:V151"/>
    <mergeCell ref="B55:V55"/>
    <mergeCell ref="B38:V38"/>
    <mergeCell ref="B45:V45"/>
    <mergeCell ref="B68:V68"/>
    <mergeCell ref="B72:V72"/>
    <mergeCell ref="B73:V73"/>
    <mergeCell ref="A2:V2"/>
    <mergeCell ref="A4:A5"/>
    <mergeCell ref="B4:B5"/>
    <mergeCell ref="D4:V4"/>
    <mergeCell ref="B7:V7"/>
    <mergeCell ref="B8:V8"/>
    <mergeCell ref="B23:V23"/>
    <mergeCell ref="B32:V32"/>
    <mergeCell ref="B26:V26"/>
    <mergeCell ref="B29:V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17</vt:lpstr>
      <vt:lpstr>Февраль 17</vt:lpstr>
      <vt:lpstr>Март 17</vt:lpstr>
      <vt:lpstr>Апрель 17</vt:lpstr>
      <vt:lpstr>Май 17</vt:lpstr>
      <vt:lpstr>Июнь 17</vt:lpstr>
      <vt:lpstr>Июль 17</vt:lpstr>
      <vt:lpstr>Август 17</vt:lpstr>
      <vt:lpstr>Сентябрь 17</vt:lpstr>
      <vt:lpstr>Октябрь 17</vt:lpstr>
      <vt:lpstr>Ноябрь 17</vt:lpstr>
      <vt:lpstr>Декабрь 17</vt:lpstr>
      <vt:lpstr>2017</vt:lpstr>
      <vt:lpstr>'Январь 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2017-11-20T04:16:21Z</dcterms:modified>
  <cp:contentStatus/>
</cp:coreProperties>
</file>